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kcg\Desktop\"/>
    </mc:Choice>
  </mc:AlternateContent>
  <bookViews>
    <workbookView xWindow="0" yWindow="0" windowWidth="28800" windowHeight="12390" tabRatio="870" firstSheet="7" activeTab="7"/>
  </bookViews>
  <sheets>
    <sheet name="선택" sheetId="6" state="hidden" r:id="rId1"/>
    <sheet name="기술자배치기준 (선형)" sheetId="17" state="hidden" r:id="rId2"/>
    <sheet name="기술자배치기준 (플랜트1_상하수도)" sheetId="19" state="hidden" r:id="rId3"/>
    <sheet name="기술자배치기준 (플랜트2_발전시설)" sheetId="20" state="hidden" r:id="rId4"/>
    <sheet name="감리원배치기준(전력감리)" sheetId="25" state="hidden" r:id="rId5"/>
    <sheet name="감리원배치기준(통신감리)" sheetId="26" state="hidden" r:id="rId6"/>
    <sheet name="감리원배치기준(소방감리)" sheetId="27" state="hidden" r:id="rId7"/>
    <sheet name="인력배치계획" sheetId="31" r:id="rId8"/>
    <sheet name="공종" sheetId="28" state="hidden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___________a122" localSheetId="6" hidden="1">{#N/A,#N/A,FALSE,"속도"}</definedName>
    <definedName name="_____________a122" localSheetId="5" hidden="1">{#N/A,#N/A,FALSE,"속도"}</definedName>
    <definedName name="_____________a122" hidden="1">{#N/A,#N/A,FALSE,"속도"}</definedName>
    <definedName name="____________a122" localSheetId="6" hidden="1">{#N/A,#N/A,FALSE,"속도"}</definedName>
    <definedName name="____________a122" localSheetId="5" hidden="1">{#N/A,#N/A,FALSE,"속도"}</definedName>
    <definedName name="____________a122" hidden="1">{#N/A,#N/A,FALSE,"속도"}</definedName>
    <definedName name="___________a122" localSheetId="6" hidden="1">{#N/A,#N/A,FALSE,"속도"}</definedName>
    <definedName name="___________a122" localSheetId="5" hidden="1">{#N/A,#N/A,FALSE,"속도"}</definedName>
    <definedName name="___________a122" hidden="1">{#N/A,#N/A,FALSE,"속도"}</definedName>
    <definedName name="__________a122" localSheetId="6" hidden="1">{#N/A,#N/A,FALSE,"속도"}</definedName>
    <definedName name="__________a122" localSheetId="5" hidden="1">{#N/A,#N/A,FALSE,"속도"}</definedName>
    <definedName name="__________a122" hidden="1">{#N/A,#N/A,FALSE,"속도"}</definedName>
    <definedName name="________a122" localSheetId="6" hidden="1">{#N/A,#N/A,FALSE,"속도"}</definedName>
    <definedName name="________a122" localSheetId="5" hidden="1">{#N/A,#N/A,FALSE,"속도"}</definedName>
    <definedName name="________a122" hidden="1">{#N/A,#N/A,FALSE,"속도"}</definedName>
    <definedName name="_______a122" localSheetId="6" hidden="1">{#N/A,#N/A,FALSE,"속도"}</definedName>
    <definedName name="_______a122" localSheetId="5" hidden="1">{#N/A,#N/A,FALSE,"속도"}</definedName>
    <definedName name="_______a122" hidden="1">{#N/A,#N/A,FALSE,"속도"}</definedName>
    <definedName name="______a122" localSheetId="6" hidden="1">{#N/A,#N/A,FALSE,"속도"}</definedName>
    <definedName name="______a122" localSheetId="5" hidden="1">{#N/A,#N/A,FALSE,"속도"}</definedName>
    <definedName name="______a122" hidden="1">{#N/A,#N/A,FALSE,"속도"}</definedName>
    <definedName name="_____a122" localSheetId="6" hidden="1">{#N/A,#N/A,FALSE,"속도"}</definedName>
    <definedName name="_____a122" localSheetId="5" hidden="1">{#N/A,#N/A,FALSE,"속도"}</definedName>
    <definedName name="_____a122" hidden="1">{#N/A,#N/A,FALSE,"속도"}</definedName>
    <definedName name="____a122" localSheetId="6" hidden="1">{#N/A,#N/A,FALSE,"속도"}</definedName>
    <definedName name="____a122" localSheetId="5" hidden="1">{#N/A,#N/A,FALSE,"속도"}</definedName>
    <definedName name="____a122" hidden="1">{#N/A,#N/A,FALSE,"속도"}</definedName>
    <definedName name="___a122" localSheetId="6" hidden="1">{#N/A,#N/A,FALSE,"속도"}</definedName>
    <definedName name="___a122" localSheetId="5" hidden="1">{#N/A,#N/A,FALSE,"속도"}</definedName>
    <definedName name="___a122" hidden="1">{#N/A,#N/A,FALSE,"속도"}</definedName>
    <definedName name="__a122" localSheetId="6" hidden="1">{#N/A,#N/A,FALSE,"속도"}</definedName>
    <definedName name="__a122" localSheetId="5" hidden="1">{#N/A,#N/A,FALSE,"속도"}</definedName>
    <definedName name="__a122" hidden="1">{#N/A,#N/A,FALSE,"속도"}</definedName>
    <definedName name="__IntlFixup" hidden="1">TRUE</definedName>
    <definedName name="__P3" localSheetId="6" hidden="1">{#N/A,#N/A,FALSE,"배수1"}</definedName>
    <definedName name="__P3" localSheetId="5" hidden="1">{#N/A,#N/A,FALSE,"배수1"}</definedName>
    <definedName name="__P3" hidden="1">{#N/A,#N/A,FALSE,"배수1"}</definedName>
    <definedName name="__P4" localSheetId="6" hidden="1">{#N/A,#N/A,FALSE,"혼합골재"}</definedName>
    <definedName name="__P4" localSheetId="5" hidden="1">{#N/A,#N/A,FALSE,"혼합골재"}</definedName>
    <definedName name="__P4" hidden="1">{#N/A,#N/A,FALSE,"혼합골재"}</definedName>
    <definedName name="__P5" localSheetId="6" hidden="1">{#N/A,#N/A,FALSE,"배수1"}</definedName>
    <definedName name="__P5" localSheetId="5" hidden="1">{#N/A,#N/A,FALSE,"배수1"}</definedName>
    <definedName name="__P5" hidden="1">{#N/A,#N/A,FALSE,"배수1"}</definedName>
    <definedName name="__P6" localSheetId="6" hidden="1">{#N/A,#N/A,FALSE,"2~8번"}</definedName>
    <definedName name="__P6" localSheetId="5" hidden="1">{#N/A,#N/A,FALSE,"2~8번"}</definedName>
    <definedName name="__P6" hidden="1">{#N/A,#N/A,FALSE,"2~8번"}</definedName>
    <definedName name="__S3" localSheetId="6" hidden="1">{#N/A,#N/A,FALSE,"포장2"}</definedName>
    <definedName name="__S3" localSheetId="5" hidden="1">{#N/A,#N/A,FALSE,"포장2"}</definedName>
    <definedName name="__S3" hidden="1">{#N/A,#N/A,FALSE,"포장2"}</definedName>
    <definedName name="_a122" localSheetId="6" hidden="1">{#N/A,#N/A,FALSE,"속도"}</definedName>
    <definedName name="_a122" localSheetId="5" hidden="1">{#N/A,#N/A,FALSE,"속도"}</definedName>
    <definedName name="_a122" hidden="1">{#N/A,#N/A,FALSE,"속도"}</definedName>
    <definedName name="_Dist_Bin" localSheetId="6" hidden="1">#REF!</definedName>
    <definedName name="_Dist_Bin" localSheetId="5" hidden="1">#REF!</definedName>
    <definedName name="_Dist_Bin" hidden="1">#REF!</definedName>
    <definedName name="_Dist_Values" localSheetId="6" hidden="1">#REF!</definedName>
    <definedName name="_Dist_Values" localSheetId="5" hidden="1">#REF!</definedName>
    <definedName name="_Dist_Values" hidden="1">#REF!</definedName>
    <definedName name="_Fill" localSheetId="6" hidden="1">#REF!</definedName>
    <definedName name="_Fill" localSheetId="5" hidden="1">#REF!</definedName>
    <definedName name="_Fill" hidden="1">#REF!</definedName>
    <definedName name="_xlnm._FilterDatabase" localSheetId="6" hidden="1">#REF!</definedName>
    <definedName name="_xlnm._FilterDatabase" localSheetId="5" hidden="1">#REF!</definedName>
    <definedName name="_xlnm._FilterDatabase" hidden="1">#REF!</definedName>
    <definedName name="_JJ132">[1]중기일위대가!$J$136</definedName>
    <definedName name="_JK132">[1]중기일위대가!$K$136</definedName>
    <definedName name="_JN132">[1]중기일위대가!$I$136</definedName>
    <definedName name="_Key1" localSheetId="6" hidden="1">#REF!</definedName>
    <definedName name="_Key1" localSheetId="5" hidden="1">#REF!</definedName>
    <definedName name="_Key1" hidden="1">#REF!</definedName>
    <definedName name="_Key2" localSheetId="6" hidden="1">#REF!</definedName>
    <definedName name="_Key2" localSheetId="5" hidden="1">#REF!</definedName>
    <definedName name="_Key2" hidden="1">#REF!</definedName>
    <definedName name="_Order1" hidden="1">255</definedName>
    <definedName name="_Order2" hidden="1">255</definedName>
    <definedName name="_Parse_In" localSheetId="6" hidden="1">#REF!</definedName>
    <definedName name="_Parse_In" localSheetId="5" hidden="1">#REF!</definedName>
    <definedName name="_Parse_In" hidden="1">#REF!</definedName>
    <definedName name="_Parse_Out" localSheetId="6" hidden="1">#REF!</definedName>
    <definedName name="_Parse_Out" localSheetId="5" hidden="1">#REF!</definedName>
    <definedName name="_Parse_Out" localSheetId="1" hidden="1">#REF!</definedName>
    <definedName name="_Parse_Out" localSheetId="2" hidden="1">#REF!</definedName>
    <definedName name="_Parse_Out" localSheetId="3" hidden="1">#REF!</definedName>
    <definedName name="_Parse_Out" hidden="1">#REF!</definedName>
    <definedName name="_PB1">[2]工완성공사율!$A$1:$J$45</definedName>
    <definedName name="_PB2">[2]工완성공사율!$K$1:$T$45</definedName>
    <definedName name="_PB3">[2]工완성공사율!$U$1:$AD$45</definedName>
    <definedName name="_Regression_Int" hidden="1">1</definedName>
    <definedName name="_Regression_Out" localSheetId="6" hidden="1">#REF!</definedName>
    <definedName name="_Regression_Out" localSheetId="5" hidden="1">#REF!</definedName>
    <definedName name="_Regression_Out" hidden="1">#REF!</definedName>
    <definedName name="_Regression_X" localSheetId="6" hidden="1">#REF!</definedName>
    <definedName name="_Regression_X" localSheetId="5" hidden="1">#REF!</definedName>
    <definedName name="_Regression_X" hidden="1">#REF!</definedName>
    <definedName name="_Regression_Y" localSheetId="6" hidden="1">#REF!</definedName>
    <definedName name="_Regression_Y" localSheetId="5" hidden="1">#REF!</definedName>
    <definedName name="_Regression_Y" hidden="1">#REF!</definedName>
    <definedName name="_Sort" localSheetId="6" hidden="1">#REF!</definedName>
    <definedName name="_Sort" localSheetId="5" hidden="1">#REF!</definedName>
    <definedName name="_Sort" hidden="1">#REF!</definedName>
    <definedName name="_Table1_In1" localSheetId="6" hidden="1">#REF!</definedName>
    <definedName name="_Table1_In1" localSheetId="5" hidden="1">#REF!</definedName>
    <definedName name="_Table1_In1" hidden="1">#REF!</definedName>
    <definedName name="_Table1_Out" localSheetId="6" hidden="1">#REF!</definedName>
    <definedName name="_Table1_Out" localSheetId="5" hidden="1">#REF!</definedName>
    <definedName name="_Table1_Out" hidden="1">#REF!</definedName>
    <definedName name="aaaaaa" localSheetId="6" hidden="1">{#N/A,#N/A,FALSE,"속도"}</definedName>
    <definedName name="aaaaaa" localSheetId="5" hidden="1">{#N/A,#N/A,FALSE,"속도"}</definedName>
    <definedName name="aaaaaa" hidden="1">{#N/A,#N/A,FALSE,"속도"}</definedName>
    <definedName name="aaaaaaaaaa" localSheetId="6" hidden="1">{#N/A,#N/A,FALSE,"포장1";#N/A,#N/A,FALSE,"포장1"}</definedName>
    <definedName name="aaaaaaaaaa" localSheetId="5" hidden="1">{#N/A,#N/A,FALSE,"포장1";#N/A,#N/A,FALSE,"포장1"}</definedName>
    <definedName name="aaaaaaaaaa" hidden="1">{#N/A,#N/A,FALSE,"포장1";#N/A,#N/A,FALSE,"포장1"}</definedName>
    <definedName name="afasd" localSheetId="6" hidden="1">{#N/A,#N/A,FALSE,"단가표지"}</definedName>
    <definedName name="afasd" localSheetId="5" hidden="1">{#N/A,#N/A,FALSE,"단가표지"}</definedName>
    <definedName name="afasd" hidden="1">{#N/A,#N/A,FALSE,"단가표지"}</definedName>
    <definedName name="afd" localSheetId="6" hidden="1">{#N/A,#N/A,FALSE,"운반시간"}</definedName>
    <definedName name="afd" localSheetId="5" hidden="1">{#N/A,#N/A,FALSE,"운반시간"}</definedName>
    <definedName name="afd" hidden="1">{#N/A,#N/A,FALSE,"운반시간"}</definedName>
    <definedName name="alf">[3]개발계획수립!$B$13:$I$131</definedName>
    <definedName name="anscount" hidden="1">1</definedName>
    <definedName name="ASF" localSheetId="6" hidden="1">{#N/A,#N/A,FALSE,"2~8번"}</definedName>
    <definedName name="ASF" localSheetId="5" hidden="1">{#N/A,#N/A,FALSE,"2~8번"}</definedName>
    <definedName name="ASF" hidden="1">{#N/A,#N/A,FALSE,"2~8번"}</definedName>
    <definedName name="asfas" localSheetId="6" hidden="1">{#N/A,#N/A,FALSE,"표지목차"}</definedName>
    <definedName name="asfas" localSheetId="5" hidden="1">{#N/A,#N/A,FALSE,"표지목차"}</definedName>
    <definedName name="asfas" hidden="1">{#N/A,#N/A,FALSE,"표지목차"}</definedName>
    <definedName name="bae" localSheetId="6">'감리원배치기준(소방감리)'!bae</definedName>
    <definedName name="bae" localSheetId="5">'감리원배치기준(통신감리)'!bae</definedName>
    <definedName name="bae">[0]!bae</definedName>
    <definedName name="BHTV" localSheetId="6" hidden="1">{#N/A,#N/A,FALSE,"부대2"}</definedName>
    <definedName name="BHTV" localSheetId="5" hidden="1">{#N/A,#N/A,FALSE,"부대2"}</definedName>
    <definedName name="BHTV" hidden="1">{#N/A,#N/A,FALSE,"부대2"}</definedName>
    <definedName name="chk" localSheetId="6" hidden="1">{"SJ - 기본 보기",#N/A,FALSE,"공사별 외주견적"}</definedName>
    <definedName name="chk" localSheetId="5" hidden="1">{"SJ - 기본 보기",#N/A,FALSE,"공사별 외주견적"}</definedName>
    <definedName name="chk" hidden="1">{"SJ - 기본 보기",#N/A,FALSE,"공사별 외주견적"}</definedName>
    <definedName name="CJFRHD">[4]물가자료!$C$21</definedName>
    <definedName name="DANGA" localSheetId="6">#REF!,#REF!</definedName>
    <definedName name="DANGA" localSheetId="5">#REF!,#REF!</definedName>
    <definedName name="DANGA">#REF!,#REF!</definedName>
    <definedName name="danga2" localSheetId="6">#REF!,#REF!</definedName>
    <definedName name="danga2" localSheetId="5">#REF!,#REF!</definedName>
    <definedName name="danga2">#REF!,#REF!</definedName>
    <definedName name="ddddd" localSheetId="6" hidden="1">#REF!</definedName>
    <definedName name="ddddd" localSheetId="5" hidden="1">#REF!</definedName>
    <definedName name="ddddd" hidden="1">#REF!</definedName>
    <definedName name="dddddd" localSheetId="6" hidden="1">{#N/A,#N/A,FALSE,"이정표"}</definedName>
    <definedName name="dddddd" localSheetId="5" hidden="1">{#N/A,#N/A,FALSE,"이정표"}</definedName>
    <definedName name="dddddd" hidden="1">{#N/A,#N/A,FALSE,"이정표"}</definedName>
    <definedName name="DFASFD" localSheetId="6" hidden="1">{#N/A,#N/A,FALSE,"골재소요량";#N/A,#N/A,FALSE,"골재소요량"}</definedName>
    <definedName name="DFASFD" localSheetId="5" hidden="1">{#N/A,#N/A,FALSE,"골재소요량";#N/A,#N/A,FALSE,"골재소요량"}</definedName>
    <definedName name="DFASFD" hidden="1">{#N/A,#N/A,FALSE,"골재소요량";#N/A,#N/A,FALSE,"골재소요량"}</definedName>
    <definedName name="DFDASFGDASG" localSheetId="6" hidden="1">{#N/A,#N/A,FALSE,"단가표지"}</definedName>
    <definedName name="DFDASFGDASG" localSheetId="5" hidden="1">{#N/A,#N/A,FALSE,"단가표지"}</definedName>
    <definedName name="DFDASFGDASG" hidden="1">{#N/A,#N/A,FALSE,"단가표지"}</definedName>
    <definedName name="DFDF" localSheetId="6" hidden="1">{#N/A,#N/A,FALSE,"조골재"}</definedName>
    <definedName name="DFDF" localSheetId="5" hidden="1">{#N/A,#N/A,FALSE,"조골재"}</definedName>
    <definedName name="DFDF" hidden="1">{#N/A,#N/A,FALSE,"조골재"}</definedName>
    <definedName name="DFDFDF" localSheetId="6" hidden="1">{#N/A,#N/A,FALSE,"단가표지"}</definedName>
    <definedName name="DFDFDF" localSheetId="5" hidden="1">{#N/A,#N/A,FALSE,"단가표지"}</definedName>
    <definedName name="DFDFDF" hidden="1">{#N/A,#N/A,FALSE,"단가표지"}</definedName>
    <definedName name="DFDSADFADSF" localSheetId="6" hidden="1">{#N/A,#N/A,FALSE,"2~8번"}</definedName>
    <definedName name="DFDSADFADSF" localSheetId="5" hidden="1">{#N/A,#N/A,FALSE,"2~8번"}</definedName>
    <definedName name="DFDSADFADSF" hidden="1">{#N/A,#N/A,FALSE,"2~8번"}</definedName>
    <definedName name="DFDSAFDFD" localSheetId="6" hidden="1">{#N/A,#N/A,FALSE,"부대1"}</definedName>
    <definedName name="DFDSAFDFD" localSheetId="5" hidden="1">{#N/A,#N/A,FALSE,"부대1"}</definedName>
    <definedName name="DFDSAFDFD" hidden="1">{#N/A,#N/A,FALSE,"부대1"}</definedName>
    <definedName name="DFDSAFSFG" localSheetId="6" hidden="1">{#N/A,#N/A,FALSE,"구조2"}</definedName>
    <definedName name="DFDSAFSFG" localSheetId="5" hidden="1">{#N/A,#N/A,FALSE,"구조2"}</definedName>
    <definedName name="DFDSAFSFG" hidden="1">{#N/A,#N/A,FALSE,"구조2"}</definedName>
    <definedName name="DFDSAGFDSAG" localSheetId="6" hidden="1">{#N/A,#N/A,FALSE,"혼합골재"}</definedName>
    <definedName name="DFDSAGFDSAG" localSheetId="5" hidden="1">{#N/A,#N/A,FALSE,"혼합골재"}</definedName>
    <definedName name="DFDSAGFDSAG" hidden="1">{#N/A,#N/A,FALSE,"혼합골재"}</definedName>
    <definedName name="DFDSFD" localSheetId="6" hidden="1">{#N/A,#N/A,FALSE,"속도"}</definedName>
    <definedName name="DFDSFD" localSheetId="5" hidden="1">{#N/A,#N/A,FALSE,"속도"}</definedName>
    <definedName name="DFDSFD" hidden="1">{#N/A,#N/A,FALSE,"속도"}</definedName>
    <definedName name="DFDSFDFDFD" localSheetId="6" hidden="1">{#N/A,#N/A,FALSE,"구조1"}</definedName>
    <definedName name="DFDSFDFDFD" localSheetId="5" hidden="1">{#N/A,#N/A,FALSE,"구조1"}</definedName>
    <definedName name="DFDSFDFDFD" hidden="1">{#N/A,#N/A,FALSE,"구조1"}</definedName>
    <definedName name="DFDSFDS" localSheetId="6" hidden="1">{#N/A,#N/A,FALSE,"부대2"}</definedName>
    <definedName name="DFDSFDS" localSheetId="5" hidden="1">{#N/A,#N/A,FALSE,"부대2"}</definedName>
    <definedName name="DFDSFDS" hidden="1">{#N/A,#N/A,FALSE,"부대2"}</definedName>
    <definedName name="DFDSSF" localSheetId="6" hidden="1">{#N/A,#N/A,FALSE,"이정표"}</definedName>
    <definedName name="DFDSSF" localSheetId="5" hidden="1">{#N/A,#N/A,FALSE,"이정표"}</definedName>
    <definedName name="DFDSSF" hidden="1">{#N/A,#N/A,FALSE,"이정표"}</definedName>
    <definedName name="DFGADSGAFDG" localSheetId="6" hidden="1">{#N/A,#N/A,FALSE,"운반시간"}</definedName>
    <definedName name="DFGADSGAFDG" localSheetId="5" hidden="1">{#N/A,#N/A,FALSE,"운반시간"}</definedName>
    <definedName name="DFGADSGAFDG" hidden="1">{#N/A,#N/A,FALSE,"운반시간"}</definedName>
    <definedName name="DGDFGFGDG" localSheetId="6" hidden="1">{#N/A,#N/A,FALSE,"배수1"}</definedName>
    <definedName name="DGDFGFGDG" localSheetId="5" hidden="1">{#N/A,#N/A,FALSE,"배수1"}</definedName>
    <definedName name="DGDFGFGDG" hidden="1">{#N/A,#N/A,FALSE,"배수1"}</definedName>
    <definedName name="dlfdnl" localSheetId="6" hidden="1">{"'제10장(표)'!$A$5:$L$10"}</definedName>
    <definedName name="dlfdnl" localSheetId="5" hidden="1">{"'제10장(표)'!$A$5:$L$10"}</definedName>
    <definedName name="dlfdnl" hidden="1">{"'제10장(표)'!$A$5:$L$10"}</definedName>
    <definedName name="dn" localSheetId="6" hidden="1">{#N/A,#N/A,FALSE,"혼합골재"}</definedName>
    <definedName name="dn" localSheetId="5" hidden="1">{#N/A,#N/A,FALSE,"혼합골재"}</definedName>
    <definedName name="dn" hidden="1">{#N/A,#N/A,FALSE,"혼합골재"}</definedName>
    <definedName name="DSA" localSheetId="6" hidden="1">{#N/A,#N/A,FALSE,"포장1";#N/A,#N/A,FALSE,"포장1"}</definedName>
    <definedName name="DSA" localSheetId="5" hidden="1">{#N/A,#N/A,FALSE,"포장1";#N/A,#N/A,FALSE,"포장1"}</definedName>
    <definedName name="DSA" hidden="1">{#N/A,#N/A,FALSE,"포장1";#N/A,#N/A,FALSE,"포장1"}</definedName>
    <definedName name="dsv" localSheetId="6">[0]!BlankMacro1</definedName>
    <definedName name="dsv" localSheetId="5">[0]!BlankMacro1</definedName>
    <definedName name="dsv">[0]!BlankMacro1</definedName>
    <definedName name="DW" localSheetId="6" hidden="1">{#N/A,#N/A,FALSE,"배수2"}</definedName>
    <definedName name="DW" localSheetId="5" hidden="1">{#N/A,#N/A,FALSE,"배수2"}</definedName>
    <definedName name="DW" hidden="1">{#N/A,#N/A,FALSE,"배수2"}</definedName>
    <definedName name="eee" localSheetId="6">[0]!BlankMacro1</definedName>
    <definedName name="eee" localSheetId="5">[0]!BlankMacro1</definedName>
    <definedName name="eee">[0]!BlankMacro1</definedName>
    <definedName name="FDGDFAGFD" localSheetId="6" hidden="1">{#N/A,#N/A,FALSE,"포장1";#N/A,#N/A,FALSE,"포장1"}</definedName>
    <definedName name="FDGDFAGFD" localSheetId="5" hidden="1">{#N/A,#N/A,FALSE,"포장1";#N/A,#N/A,FALSE,"포장1"}</definedName>
    <definedName name="FDGDFAGFD" hidden="1">{#N/A,#N/A,FALSE,"포장1";#N/A,#N/A,FALSE,"포장1"}</definedName>
    <definedName name="fdgfdg" localSheetId="6" hidden="1">{#N/A,#N/A,FALSE,"2~8번"}</definedName>
    <definedName name="fdgfdg" localSheetId="5" hidden="1">{#N/A,#N/A,FALSE,"2~8번"}</definedName>
    <definedName name="fdgfdg" hidden="1">{#N/A,#N/A,FALSE,"2~8번"}</definedName>
    <definedName name="fdgfgf" localSheetId="6" hidden="1">{#N/A,#N/A,FALSE,"운반시간"}</definedName>
    <definedName name="fdgfgf" localSheetId="5" hidden="1">{#N/A,#N/A,FALSE,"운반시간"}</definedName>
    <definedName name="fdgfgf" hidden="1">{#N/A,#N/A,FALSE,"운반시간"}</definedName>
    <definedName name="ffffff" localSheetId="6" hidden="1">{#N/A,#N/A,FALSE,"조골재"}</definedName>
    <definedName name="ffffff" localSheetId="5" hidden="1">{#N/A,#N/A,FALSE,"조골재"}</definedName>
    <definedName name="ffffff" hidden="1">{#N/A,#N/A,FALSE,"조골재"}</definedName>
    <definedName name="FGDAG" localSheetId="6" hidden="1">{#N/A,#N/A,FALSE,"포장2"}</definedName>
    <definedName name="FGDAG" localSheetId="5" hidden="1">{#N/A,#N/A,FALSE,"포장2"}</definedName>
    <definedName name="FGDAG" hidden="1">{#N/A,#N/A,FALSE,"포장2"}</definedName>
    <definedName name="FGDAGFG" localSheetId="6" hidden="1">{#N/A,#N/A,FALSE,"혼합골재"}</definedName>
    <definedName name="FGDAGFG" localSheetId="5" hidden="1">{#N/A,#N/A,FALSE,"혼합골재"}</definedName>
    <definedName name="FGDAGFG" hidden="1">{#N/A,#N/A,FALSE,"혼합골재"}</definedName>
    <definedName name="fgfadgf" localSheetId="6" hidden="1">{#N/A,#N/A,FALSE,"혼합골재"}</definedName>
    <definedName name="fgfadgf" localSheetId="5" hidden="1">{#N/A,#N/A,FALSE,"혼합골재"}</definedName>
    <definedName name="fgfadgf" hidden="1">{#N/A,#N/A,FALSE,"혼합골재"}</definedName>
    <definedName name="FGFDG" localSheetId="6" hidden="1">{#N/A,#N/A,FALSE,"표지목차"}</definedName>
    <definedName name="FGFDG" localSheetId="5" hidden="1">{#N/A,#N/A,FALSE,"표지목차"}</definedName>
    <definedName name="FGFDG" hidden="1">{#N/A,#N/A,FALSE,"표지목차"}</definedName>
    <definedName name="fgfdgffff" localSheetId="6" hidden="1">{#N/A,#N/A,FALSE,"부대2"}</definedName>
    <definedName name="fgfdgffff" localSheetId="5" hidden="1">{#N/A,#N/A,FALSE,"부대2"}</definedName>
    <definedName name="fgfdgffff" hidden="1">{#N/A,#N/A,FALSE,"부대2"}</definedName>
    <definedName name="fgfdsgdfg" localSheetId="6" hidden="1">{#N/A,#N/A,FALSE,"혼합골재"}</definedName>
    <definedName name="fgfdsgdfg" localSheetId="5" hidden="1">{#N/A,#N/A,FALSE,"혼합골재"}</definedName>
    <definedName name="fgfdsgdfg" hidden="1">{#N/A,#N/A,FALSE,"혼합골재"}</definedName>
    <definedName name="fghfdagfd" localSheetId="6" hidden="1">{#N/A,#N/A,FALSE,"표지목차"}</definedName>
    <definedName name="fghfdagfd" localSheetId="5" hidden="1">{#N/A,#N/A,FALSE,"표지목차"}</definedName>
    <definedName name="fghfdagfd" hidden="1">{#N/A,#N/A,FALSE,"표지목차"}</definedName>
    <definedName name="fhddg" localSheetId="6" hidden="1">{#N/A,#N/A,FALSE,"부대1"}</definedName>
    <definedName name="fhddg" localSheetId="5" hidden="1">{#N/A,#N/A,FALSE,"부대1"}</definedName>
    <definedName name="fhddg" hidden="1">{#N/A,#N/A,FALSE,"부대1"}</definedName>
    <definedName name="FHFH" hidden="1">[5]수량산출!$A$1:$A$8561</definedName>
    <definedName name="FHFK" localSheetId="6" hidden="1">[5]수량산출!#REF!</definedName>
    <definedName name="FHFK" localSheetId="5" hidden="1">[5]수량산출!#REF!</definedName>
    <definedName name="FHFK" hidden="1">[5]수량산출!#REF!</definedName>
    <definedName name="GDG" localSheetId="6" hidden="1">{#N/A,#N/A,FALSE,"포장2"}</definedName>
    <definedName name="GDG" localSheetId="5" hidden="1">{#N/A,#N/A,FALSE,"포장2"}</definedName>
    <definedName name="GDG" hidden="1">{#N/A,#N/A,FALSE,"포장2"}</definedName>
    <definedName name="GDGFD" localSheetId="6" hidden="1">{#N/A,#N/A,FALSE,"배수1"}</definedName>
    <definedName name="GDGFD" localSheetId="5" hidden="1">{#N/A,#N/A,FALSE,"배수1"}</definedName>
    <definedName name="GDGFD" hidden="1">{#N/A,#N/A,FALSE,"배수1"}</definedName>
    <definedName name="GFDG" localSheetId="6" hidden="1">{#N/A,#N/A,FALSE,"2~8번"}</definedName>
    <definedName name="GFDG" localSheetId="5" hidden="1">{#N/A,#N/A,FALSE,"2~8번"}</definedName>
    <definedName name="GFDG" hidden="1">{#N/A,#N/A,FALSE,"2~8번"}</definedName>
    <definedName name="GFDGDFGFG" localSheetId="6" hidden="1">{#N/A,#N/A,FALSE,"혼합골재"}</definedName>
    <definedName name="GFDGDFGFG" localSheetId="5" hidden="1">{#N/A,#N/A,FALSE,"혼합골재"}</definedName>
    <definedName name="GFDGDFGFG" hidden="1">{#N/A,#N/A,FALSE,"혼합골재"}</definedName>
    <definedName name="gfgdfg" localSheetId="6" hidden="1">#REF!</definedName>
    <definedName name="gfgdfg" localSheetId="5" hidden="1">#REF!</definedName>
    <definedName name="gfgdfg" hidden="1">#REF!</definedName>
    <definedName name="GFGFHGFHF" localSheetId="6" hidden="1">{#N/A,#N/A,FALSE,"토공2"}</definedName>
    <definedName name="GFGFHGFHF" localSheetId="5" hidden="1">{#N/A,#N/A,FALSE,"토공2"}</definedName>
    <definedName name="GFGFHGFHF" hidden="1">{#N/A,#N/A,FALSE,"토공2"}</definedName>
    <definedName name="gfhgh" localSheetId="6" hidden="1">{#N/A,#N/A,FALSE,"배수2"}</definedName>
    <definedName name="gfhgh" localSheetId="5" hidden="1">{#N/A,#N/A,FALSE,"배수2"}</definedName>
    <definedName name="gfhgh" hidden="1">{#N/A,#N/A,FALSE,"배수2"}</definedName>
    <definedName name="ggfhgfshgh" localSheetId="6" hidden="1">{#N/A,#N/A,FALSE,"포장2"}</definedName>
    <definedName name="ggfhgfshgh" localSheetId="5" hidden="1">{#N/A,#N/A,FALSE,"포장2"}</definedName>
    <definedName name="ggfhgfshgh" hidden="1">{#N/A,#N/A,FALSE,"포장2"}</definedName>
    <definedName name="ggggg" localSheetId="6" hidden="1">{#N/A,#N/A,FALSE,"구조1"}</definedName>
    <definedName name="ggggg" localSheetId="5" hidden="1">{#N/A,#N/A,FALSE,"구조1"}</definedName>
    <definedName name="ggggg" hidden="1">{#N/A,#N/A,FALSE,"구조1"}</definedName>
    <definedName name="ghgfh" localSheetId="6" hidden="1">{#N/A,#N/A,FALSE,"포장2"}</definedName>
    <definedName name="ghgfh" localSheetId="5" hidden="1">{#N/A,#N/A,FALSE,"포장2"}</definedName>
    <definedName name="ghgfh" hidden="1">{#N/A,#N/A,FALSE,"포장2"}</definedName>
    <definedName name="GJHGLI" localSheetId="6" hidden="1">{#N/A,#N/A,FALSE,"포장1";#N/A,#N/A,FALSE,"포장1"}</definedName>
    <definedName name="GJHGLI" localSheetId="5" hidden="1">{#N/A,#N/A,FALSE,"포장1";#N/A,#N/A,FALSE,"포장1"}</definedName>
    <definedName name="GJHGLI" hidden="1">{#N/A,#N/A,FALSE,"포장1";#N/A,#N/A,FALSE,"포장1"}</definedName>
    <definedName name="grew" localSheetId="6" hidden="1">#REF!</definedName>
    <definedName name="grew" localSheetId="5" hidden="1">#REF!</definedName>
    <definedName name="grew" hidden="1">#REF!</definedName>
    <definedName name="gu" localSheetId="6">#REF!,#REF!</definedName>
    <definedName name="gu" localSheetId="5">#REF!,#REF!</definedName>
    <definedName name="gu">#REF!,#REF!</definedName>
    <definedName name="han" localSheetId="6" hidden="1">#REF!</definedName>
    <definedName name="han" localSheetId="5" hidden="1">#REF!</definedName>
    <definedName name="han" hidden="1">#REF!</definedName>
    <definedName name="hgd" localSheetId="6" hidden="1">{#N/A,#N/A,FALSE,"배수2"}</definedName>
    <definedName name="hgd" localSheetId="5" hidden="1">{#N/A,#N/A,FALSE,"배수2"}</definedName>
    <definedName name="hgd" hidden="1">{#N/A,#N/A,FALSE,"배수2"}</definedName>
    <definedName name="HHHH" localSheetId="6" hidden="1">#REF!</definedName>
    <definedName name="HHHH" localSheetId="5" hidden="1">#REF!</definedName>
    <definedName name="HHHH" hidden="1">#REF!</definedName>
    <definedName name="HHR" localSheetId="6" hidden="1">{#N/A,#N/A,FALSE,"포장2"}</definedName>
    <definedName name="HHR" localSheetId="5" hidden="1">{#N/A,#N/A,FALSE,"포장2"}</definedName>
    <definedName name="HHR" hidden="1">{#N/A,#N/A,FALSE,"포장2"}</definedName>
    <definedName name="HIT">'[6]2F 회의실견적(5_14 일대)'!$J$31</definedName>
    <definedName name="HTML_CodePage" hidden="1">949</definedName>
    <definedName name="HTML_Control" localSheetId="6" hidden="1">{"'단계별시설공사비'!$A$3:$K$51"}</definedName>
    <definedName name="HTML_Control" localSheetId="5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Documents\6.htm"</definedName>
    <definedName name="HTML_PathTemplate" hidden="1">"C:\USERS\JHW\Kwangju\Distribution-Analysis\HTMLTemp.htm"</definedName>
    <definedName name="HTML_Title" hidden="1">"비용산출"</definedName>
    <definedName name="ID" localSheetId="6">#REF!,#REF!</definedName>
    <definedName name="ID" localSheetId="5">#REF!,#REF!</definedName>
    <definedName name="ID">#REF!,#REF!</definedName>
    <definedName name="IOIOIOIO" localSheetId="6" hidden="1">{#N/A,#N/A,FALSE,"표지목차"}</definedName>
    <definedName name="IOIOIOIO" localSheetId="5" hidden="1">{#N/A,#N/A,FALSE,"표지목차"}</definedName>
    <definedName name="IOIOIOIO" hidden="1">{#N/A,#N/A,FALSE,"표지목차"}</definedName>
    <definedName name="JBG" localSheetId="6" hidden="1">#REF!</definedName>
    <definedName name="JBG" localSheetId="5" hidden="1">#REF!</definedName>
    <definedName name="JBG" hidden="1">#REF!</definedName>
    <definedName name="jiejoi" localSheetId="6" hidden="1">{"'제10장(표)'!$A$5:$L$10"}</definedName>
    <definedName name="jiejoi" localSheetId="5" hidden="1">{"'제10장(표)'!$A$5:$L$10"}</definedName>
    <definedName name="jiejoi" hidden="1">{"'제10장(표)'!$A$5:$L$10"}</definedName>
    <definedName name="JJJJJJ" localSheetId="6" hidden="1">#REF!</definedName>
    <definedName name="JJJJJJ" localSheetId="5" hidden="1">#REF!</definedName>
    <definedName name="JJJJJJ" hidden="1">#REF!</definedName>
    <definedName name="JKJKJKJK" localSheetId="6" hidden="1">{#N/A,#N/A,FALSE,"포장1";#N/A,#N/A,FALSE,"포장1"}</definedName>
    <definedName name="JKJKJKJK" localSheetId="5" hidden="1">{#N/A,#N/A,FALSE,"포장1";#N/A,#N/A,FALSE,"포장1"}</definedName>
    <definedName name="JKJKJKJK" hidden="1">{#N/A,#N/A,FALSE,"포장1";#N/A,#N/A,FALSE,"포장1"}</definedName>
    <definedName name="khl" localSheetId="6" hidden="1">{#N/A,#N/A,FALSE,"2~8번"}</definedName>
    <definedName name="khl" localSheetId="5" hidden="1">{#N/A,#N/A,FALSE,"2~8번"}</definedName>
    <definedName name="khl" hidden="1">{#N/A,#N/A,FALSE,"2~8번"}</definedName>
    <definedName name="KKK" localSheetId="6" hidden="1">#REF!</definedName>
    <definedName name="KKK" localSheetId="5" hidden="1">#REF!</definedName>
    <definedName name="KKK" hidden="1">#REF!</definedName>
    <definedName name="KLLKLKLK" localSheetId="6" hidden="1">{#N/A,#N/A,FALSE,"포장2"}</definedName>
    <definedName name="KLLKLKLK" localSheetId="5" hidden="1">{#N/A,#N/A,FALSE,"포장2"}</definedName>
    <definedName name="KLLKLKLK" hidden="1">{#N/A,#N/A,FALSE,"포장2"}</definedName>
    <definedName name="ljkㅏㅎ" localSheetId="6" hidden="1">{#N/A,#N/A,FALSE,"2~8번"}</definedName>
    <definedName name="ljkㅏㅎ" localSheetId="5" hidden="1">{#N/A,#N/A,FALSE,"2~8번"}</definedName>
    <definedName name="ljkㅏㅎ" hidden="1">{#N/A,#N/A,FALSE,"2~8번"}</definedName>
    <definedName name="lll" localSheetId="6">[0]!BlankMacro1</definedName>
    <definedName name="lll" localSheetId="5">[0]!BlankMacro1</definedName>
    <definedName name="lll">[0]!BlankMacro1</definedName>
    <definedName name="m" localSheetId="6" hidden="1">#REF!</definedName>
    <definedName name="m" localSheetId="5" hidden="1">#REF!</definedName>
    <definedName name="m" hidden="1">#REF!</definedName>
    <definedName name="MONEY" localSheetId="6">#REF!,#REF!</definedName>
    <definedName name="MONEY" localSheetId="5">#REF!,#REF!</definedName>
    <definedName name="MONEY">#REF!,#REF!</definedName>
    <definedName name="n" localSheetId="6" hidden="1">#REF!</definedName>
    <definedName name="n" localSheetId="5" hidden="1">#REF!</definedName>
    <definedName name="n" hidden="1">#REF!</definedName>
    <definedName name="_xlnm.Print_Area" localSheetId="6">'감리원배치기준(소방감리)'!$A$1:$H$51</definedName>
    <definedName name="_xlnm.Print_Area" localSheetId="4">'감리원배치기준(전력감리)'!$A$1:$H$51</definedName>
    <definedName name="_xlnm.Print_Area" localSheetId="5">'감리원배치기준(통신감리)'!$A$1:$F$18</definedName>
    <definedName name="_xlnm.Print_Area" localSheetId="1">'기술자배치기준 (선형)'!$A$1:$N$114</definedName>
    <definedName name="_xlnm.Print_Area" localSheetId="2">'기술자배치기준 (플랜트1_상하수도)'!$A$1:$N$109</definedName>
    <definedName name="_xlnm.Print_Area" localSheetId="3">'기술자배치기준 (플랜트2_발전시설)'!$A$1:$N$109</definedName>
    <definedName name="qor" localSheetId="6" hidden="1">#REF!</definedName>
    <definedName name="qor" localSheetId="5" hidden="1">#REF!</definedName>
    <definedName name="qor" hidden="1">#REF!</definedName>
    <definedName name="qqq" localSheetId="6" hidden="1">#REF!</definedName>
    <definedName name="qqq" localSheetId="5" hidden="1">#REF!</definedName>
    <definedName name="qqq" hidden="1">#REF!</definedName>
    <definedName name="QQQQQ">[7]내역서!$G$49</definedName>
    <definedName name="qw" localSheetId="6" hidden="1">{#N/A,#N/A,FALSE,"단가표지"}</definedName>
    <definedName name="qw" localSheetId="5" hidden="1">{#N/A,#N/A,FALSE,"단가표지"}</definedName>
    <definedName name="qw" hidden="1">{#N/A,#N/A,FALSE,"단가표지"}</definedName>
    <definedName name="QWQ" localSheetId="6" hidden="1">{#N/A,#N/A,FALSE,"배수2"}</definedName>
    <definedName name="QWQ" localSheetId="5" hidden="1">{#N/A,#N/A,FALSE,"배수2"}</definedName>
    <definedName name="QWQ" hidden="1">{#N/A,#N/A,FALSE,"배수2"}</definedName>
    <definedName name="RK" localSheetId="6" hidden="1">[5]수량산출!#REF!</definedName>
    <definedName name="RK" localSheetId="5" hidden="1">[5]수량산출!#REF!</definedName>
    <definedName name="RK" hidden="1">[5]수량산출!#REF!</definedName>
    <definedName name="RT" localSheetId="6">#REF!,#REF!,#REF!</definedName>
    <definedName name="RT" localSheetId="5">#REF!,#REF!,#REF!</definedName>
    <definedName name="RT">#REF!,#REF!,#REF!</definedName>
    <definedName name="rty" localSheetId="6">#REF!,#REF!</definedName>
    <definedName name="rty" localSheetId="5">#REF!,#REF!</definedName>
    <definedName name="rty">#REF!,#REF!</definedName>
    <definedName name="s" localSheetId="6" hidden="1">[8]차액보증!#REF!</definedName>
    <definedName name="s" localSheetId="5" hidden="1">[8]차액보증!#REF!</definedName>
    <definedName name="s" hidden="1">[8]차액보증!#REF!</definedName>
    <definedName name="SAPBEXdnldView" hidden="1">"41UZB7GLN48S0KSOKHEOLAP7A"</definedName>
    <definedName name="SAPBEXsysID" hidden="1">"BWP"</definedName>
    <definedName name="SDCFG\" localSheetId="6" hidden="1">{#N/A,#N/A,FALSE,"운반시간"}</definedName>
    <definedName name="SDCFG\" localSheetId="5" hidden="1">{#N/A,#N/A,FALSE,"운반시간"}</definedName>
    <definedName name="SDCFG\" hidden="1">{#N/A,#N/A,FALSE,"운반시간"}</definedName>
    <definedName name="SDDFD" localSheetId="6" hidden="1">{#N/A,#N/A,FALSE,"배수1"}</definedName>
    <definedName name="SDDFD" localSheetId="5" hidden="1">{#N/A,#N/A,FALSE,"배수1"}</definedName>
    <definedName name="SDDFD" hidden="1">{#N/A,#N/A,FALSE,"배수1"}</definedName>
    <definedName name="SDF" localSheetId="6" hidden="1">{#N/A,#N/A,FALSE,"혼합골재"}</definedName>
    <definedName name="SDF" localSheetId="5" hidden="1">{#N/A,#N/A,FALSE,"혼합골재"}</definedName>
    <definedName name="SDF" hidden="1">{#N/A,#N/A,FALSE,"혼합골재"}</definedName>
    <definedName name="SDFDFD" localSheetId="6" hidden="1">{#N/A,#N/A,FALSE,"운반시간"}</definedName>
    <definedName name="SDFDFD" localSheetId="5" hidden="1">{#N/A,#N/A,FALSE,"운반시간"}</definedName>
    <definedName name="SDFDFD" hidden="1">{#N/A,#N/A,FALSE,"운반시간"}</definedName>
    <definedName name="sdg" localSheetId="6" hidden="1">#REF!</definedName>
    <definedName name="sdg" localSheetId="5" hidden="1">#REF!</definedName>
    <definedName name="sdg" hidden="1">#REF!</definedName>
    <definedName name="sdsdddd" localSheetId="6" hidden="1">{#N/A,#N/A,FALSE,"토공2"}</definedName>
    <definedName name="sdsdddd" localSheetId="5" hidden="1">{#N/A,#N/A,FALSE,"토공2"}</definedName>
    <definedName name="sdsdddd" hidden="1">{#N/A,#N/A,FALSE,"토공2"}</definedName>
    <definedName name="SEP" localSheetId="6" hidden="1">{#N/A,#N/A,FALSE,"단가표지"}</definedName>
    <definedName name="SEP" localSheetId="5" hidden="1">{#N/A,#N/A,FALSE,"단가표지"}</definedName>
    <definedName name="SEP" hidden="1">{#N/A,#N/A,FALSE,"단가표지"}</definedName>
    <definedName name="SFA" localSheetId="6" hidden="1">{#N/A,#N/A,FALSE,"포장1";#N/A,#N/A,FALSE,"포장1"}</definedName>
    <definedName name="SFA" localSheetId="5" hidden="1">{#N/A,#N/A,FALSE,"포장1";#N/A,#N/A,FALSE,"포장1"}</definedName>
    <definedName name="SFA" hidden="1">{#N/A,#N/A,FALSE,"포장1";#N/A,#N/A,FALSE,"포장1"}</definedName>
    <definedName name="sfggf" localSheetId="6" hidden="1">{#N/A,#N/A,FALSE,"배수1"}</definedName>
    <definedName name="sfggf" localSheetId="5" hidden="1">{#N/A,#N/A,FALSE,"배수1"}</definedName>
    <definedName name="sfggf" hidden="1">{#N/A,#N/A,FALSE,"배수1"}</definedName>
    <definedName name="SFSDFDSF" localSheetId="6" hidden="1">{#N/A,#N/A,FALSE,"운반시간"}</definedName>
    <definedName name="SFSDFDSF" localSheetId="5" hidden="1">{#N/A,#N/A,FALSE,"운반시간"}</definedName>
    <definedName name="SFSDFDSF" hidden="1">{#N/A,#N/A,FALSE,"운반시간"}</definedName>
    <definedName name="sr" localSheetId="6">#REF!,#REF!</definedName>
    <definedName name="sr" localSheetId="5">#REF!,#REF!</definedName>
    <definedName name="sr">#REF!,#REF!</definedName>
    <definedName name="sss" localSheetId="6" hidden="1">#REF!</definedName>
    <definedName name="sss" localSheetId="5" hidden="1">#REF!</definedName>
    <definedName name="sss" hidden="1">#REF!</definedName>
    <definedName name="sssss" localSheetId="6" hidden="1">{#N/A,#N/A,FALSE,"운반시간"}</definedName>
    <definedName name="sssss" localSheetId="5" hidden="1">{#N/A,#N/A,FALSE,"운반시간"}</definedName>
    <definedName name="sssss" hidden="1">{#N/A,#N/A,FALSE,"운반시간"}</definedName>
    <definedName name="ST산출" localSheetId="6">[0]!BlankMacro1</definedName>
    <definedName name="ST산출" localSheetId="5">[0]!BlankMacro1</definedName>
    <definedName name="ST산출">[0]!BlankMacro1</definedName>
    <definedName name="tr" localSheetId="6" hidden="1">#REF!</definedName>
    <definedName name="tr" localSheetId="5" hidden="1">#REF!</definedName>
    <definedName name="tr" hidden="1">#REF!</definedName>
    <definedName name="TTTT" localSheetId="6" hidden="1">#REF!</definedName>
    <definedName name="TTTT" localSheetId="5" hidden="1">#REF!</definedName>
    <definedName name="TTTT" hidden="1">#REF!</definedName>
    <definedName name="TYHFDGFD" localSheetId="6" hidden="1">{#N/A,#N/A,FALSE,"배수2"}</definedName>
    <definedName name="TYHFDGFD" localSheetId="5" hidden="1">{#N/A,#N/A,FALSE,"배수2"}</definedName>
    <definedName name="TYHFDGFD" hidden="1">{#N/A,#N/A,FALSE,"배수2"}</definedName>
    <definedName name="tykd" localSheetId="6" hidden="1">{"'제10장(표)'!$A$5:$L$10"}</definedName>
    <definedName name="tykd" localSheetId="5" hidden="1">{"'제10장(표)'!$A$5:$L$10"}</definedName>
    <definedName name="tykd" hidden="1">{"'제10장(표)'!$A$5:$L$10"}</definedName>
    <definedName name="wew" localSheetId="6" hidden="1">#REF!</definedName>
    <definedName name="wew" localSheetId="5" hidden="1">#REF!</definedName>
    <definedName name="wew" hidden="1">#REF!</definedName>
    <definedName name="wm.조골재1" localSheetId="6" hidden="1">{#N/A,#N/A,FALSE,"조골재"}</definedName>
    <definedName name="wm.조골재1" localSheetId="5" hidden="1">{#N/A,#N/A,FALSE,"조골재"}</definedName>
    <definedName name="wm.조골재1" hidden="1">{#N/A,#N/A,FALSE,"조골재"}</definedName>
    <definedName name="wrn.2번." localSheetId="6" hidden="1">{#N/A,#N/A,FALSE,"2~8번"}</definedName>
    <definedName name="wrn.2번." localSheetId="5" hidden="1">{#N/A,#N/A,FALSE,"2~8번"}</definedName>
    <definedName name="wrn.2번." hidden="1">{#N/A,#N/A,FALSE,"2~8번"}</definedName>
    <definedName name="wrn.97년._.사업계획._.및._.예산지침." localSheetId="6" hidden="1">{#N/A,#N/A,TRUE,"1";#N/A,#N/A,TRUE,"2";#N/A,#N/A,TRUE,"3";#N/A,#N/A,TRUE,"4";#N/A,#N/A,TRUE,"5";#N/A,#N/A,TRUE,"6";#N/A,#N/A,TRUE,"7"}</definedName>
    <definedName name="wrn.97년._.사업계획._.및._.예산지침." localSheetId="5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6" hidden="1">{#N/A,#N/A,FALSE,"골재소요량";#N/A,#N/A,FALSE,"골재소요량"}</definedName>
    <definedName name="wrn.골재소요량." localSheetId="5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6" hidden="1">{#N/A,#N/A,FALSE,"전력간선"}</definedName>
    <definedName name="wrn.교육청." localSheetId="5" hidden="1">{#N/A,#N/A,FALSE,"전력간선"}</definedName>
    <definedName name="wrn.교육청." hidden="1">{#N/A,#N/A,FALSE,"전력간선"}</definedName>
    <definedName name="wrn.구조2." localSheetId="6" hidden="1">{#N/A,#N/A,FALSE,"구조2"}</definedName>
    <definedName name="wrn.구조2." localSheetId="5" hidden="1">{#N/A,#N/A,FALSE,"구조2"}</definedName>
    <definedName name="wrn.구조2." hidden="1">{#N/A,#N/A,FALSE,"구조2"}</definedName>
    <definedName name="wrn.단가표지." localSheetId="6" hidden="1">{#N/A,#N/A,FALSE,"단가표지"}</definedName>
    <definedName name="wrn.단가표지." localSheetId="5" hidden="1">{#N/A,#N/A,FALSE,"단가표지"}</definedName>
    <definedName name="wrn.단가표지." hidden="1">{#N/A,#N/A,FALSE,"단가표지"}</definedName>
    <definedName name="wrn.배수1." localSheetId="6" hidden="1">{#N/A,#N/A,FALSE,"배수1"}</definedName>
    <definedName name="wrn.배수1." localSheetId="5" hidden="1">{#N/A,#N/A,FALSE,"배수1"}</definedName>
    <definedName name="wrn.배수1." hidden="1">{#N/A,#N/A,FALSE,"배수1"}</definedName>
    <definedName name="wrn.배수2." localSheetId="6" hidden="1">{#N/A,#N/A,FALSE,"배수2"}</definedName>
    <definedName name="wrn.배수2." localSheetId="5" hidden="1">{#N/A,#N/A,FALSE,"배수2"}</definedName>
    <definedName name="wrn.배수2." hidden="1">{#N/A,#N/A,FALSE,"배수2"}</definedName>
    <definedName name="wrn.부대1." localSheetId="6" hidden="1">{#N/A,#N/A,FALSE,"부대1"}</definedName>
    <definedName name="wrn.부대1." localSheetId="5" hidden="1">{#N/A,#N/A,FALSE,"부대1"}</definedName>
    <definedName name="wrn.부대1." hidden="1">{#N/A,#N/A,FALSE,"부대1"}</definedName>
    <definedName name="wrn.부대2." localSheetId="6" hidden="1">{#N/A,#N/A,FALSE,"부대2"}</definedName>
    <definedName name="wrn.부대2." localSheetId="5" hidden="1">{#N/A,#N/A,FALSE,"부대2"}</definedName>
    <definedName name="wrn.부대2." hidden="1">{#N/A,#N/A,FALSE,"부대2"}</definedName>
    <definedName name="wrn.속도." localSheetId="6" hidden="1">{#N/A,#N/A,FALSE,"속도"}</definedName>
    <definedName name="wrn.속도." localSheetId="5" hidden="1">{#N/A,#N/A,FALSE,"속도"}</definedName>
    <definedName name="wrn.속도." hidden="1">{#N/A,#N/A,FALSE,"속도"}</definedName>
    <definedName name="wrn.신용찬." localSheetId="6" hidden="1">{#N/A,#N/A,TRUE,"토적및재료집계";#N/A,#N/A,TRUE,"토적및재료집계";#N/A,#N/A,TRUE,"단위량"}</definedName>
    <definedName name="wrn.신용찬." localSheetId="5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업체별._.견적공사명." localSheetId="6" hidden="1">{"SJ - 기본 보기",#N/A,FALSE,"공사별 외주견적"}</definedName>
    <definedName name="wrn.업체별._.견적공사명." localSheetId="5" hidden="1">{"SJ - 기본 보기",#N/A,FALSE,"공사별 외주견적"}</definedName>
    <definedName name="wrn.업체별._.견적공사명." hidden="1">{"SJ - 기본 보기",#N/A,FALSE,"공사별 외주견적"}</definedName>
    <definedName name="wrn.운반시간." localSheetId="6" hidden="1">{#N/A,#N/A,FALSE,"운반시간"}</definedName>
    <definedName name="wrn.운반시간." localSheetId="5" hidden="1">{#N/A,#N/A,FALSE,"운반시간"}</definedName>
    <definedName name="wrn.운반시간." hidden="1">{#N/A,#N/A,FALSE,"운반시간"}</definedName>
    <definedName name="wrn.이정표." localSheetId="6" hidden="1">{#N/A,#N/A,FALSE,"이정표"}</definedName>
    <definedName name="wrn.이정표." localSheetId="5" hidden="1">{#N/A,#N/A,FALSE,"이정표"}</definedName>
    <definedName name="wrn.이정표." hidden="1">{#N/A,#N/A,FALSE,"이정표"}</definedName>
    <definedName name="wrn.일위대가." localSheetId="6" hidden="1">{#N/A,#N/A,TRUE,"대가1"}</definedName>
    <definedName name="wrn.일위대가." localSheetId="5" hidden="1">{#N/A,#N/A,TRUE,"대가1"}</definedName>
    <definedName name="wrn.일위대가." hidden="1">{#N/A,#N/A,TRUE,"대가1"}</definedName>
    <definedName name="wrn.조골재." localSheetId="6" hidden="1">{#N/A,#N/A,FALSE,"조골재"}</definedName>
    <definedName name="wrn.조골재." localSheetId="5" hidden="1">{#N/A,#N/A,FALSE,"조골재"}</definedName>
    <definedName name="wrn.조골재." hidden="1">{#N/A,#N/A,FALSE,"조골재"}</definedName>
    <definedName name="wrn.토공1." localSheetId="6" hidden="1">{#N/A,#N/A,FALSE,"구조1"}</definedName>
    <definedName name="wrn.토공1." localSheetId="5" hidden="1">{#N/A,#N/A,FALSE,"구조1"}</definedName>
    <definedName name="wrn.토공1." hidden="1">{#N/A,#N/A,FALSE,"구조1"}</definedName>
    <definedName name="wrn.토공2." localSheetId="6" hidden="1">{#N/A,#N/A,FALSE,"토공2"}</definedName>
    <definedName name="wrn.토공2." localSheetId="5" hidden="1">{#N/A,#N/A,FALSE,"토공2"}</definedName>
    <definedName name="wrn.토공2." hidden="1">{#N/A,#N/A,FALSE,"토공2"}</definedName>
    <definedName name="wrn.포장1." localSheetId="6" hidden="1">{#N/A,#N/A,FALSE,"포장1";#N/A,#N/A,FALSE,"포장1"}</definedName>
    <definedName name="wrn.포장1." localSheetId="5" hidden="1">{#N/A,#N/A,FALSE,"포장1";#N/A,#N/A,FALSE,"포장1"}</definedName>
    <definedName name="wrn.포장1." hidden="1">{#N/A,#N/A,FALSE,"포장1";#N/A,#N/A,FALSE,"포장1"}</definedName>
    <definedName name="wrn.포장2." localSheetId="6" hidden="1">{#N/A,#N/A,FALSE,"포장2"}</definedName>
    <definedName name="wrn.포장2." localSheetId="5" hidden="1">{#N/A,#N/A,FALSE,"포장2"}</definedName>
    <definedName name="wrn.포장2." hidden="1">{#N/A,#N/A,FALSE,"포장2"}</definedName>
    <definedName name="wrn.표지." localSheetId="6" hidden="1">{#N/A,#N/A,FALSE,"표지"}</definedName>
    <definedName name="wrn.표지." localSheetId="5" hidden="1">{#N/A,#N/A,FALSE,"표지"}</definedName>
    <definedName name="wrn.표지." hidden="1">{#N/A,#N/A,FALSE,"표지"}</definedName>
    <definedName name="wrn.표지목차." localSheetId="6" hidden="1">{#N/A,#N/A,FALSE,"표지목차"}</definedName>
    <definedName name="wrn.표지목차." localSheetId="5" hidden="1">{#N/A,#N/A,FALSE,"표지목차"}</definedName>
    <definedName name="wrn.표지목차." hidden="1">{#N/A,#N/A,FALSE,"표지목차"}</definedName>
    <definedName name="wrn.혼합골재." localSheetId="6" hidden="1">{#N/A,#N/A,FALSE,"혼합골재"}</definedName>
    <definedName name="wrn.혼합골재." localSheetId="5" hidden="1">{#N/A,#N/A,FALSE,"혼합골재"}</definedName>
    <definedName name="wrn.혼합골재." hidden="1">{#N/A,#N/A,FALSE,"혼합골재"}</definedName>
    <definedName name="xhrhd" localSheetId="6" hidden="1">{#N/A,#N/A,FALSE,"토공2"}</definedName>
    <definedName name="xhrhd" localSheetId="5" hidden="1">{#N/A,#N/A,FALSE,"토공2"}</definedName>
    <definedName name="xhrhd" hidden="1">{#N/A,#N/A,FALSE,"토공2"}</definedName>
    <definedName name="YUYUY" localSheetId="6" hidden="1">{#N/A,#N/A,FALSE,"혼합골재"}</definedName>
    <definedName name="YUYUY" localSheetId="5" hidden="1">{#N/A,#N/A,FALSE,"혼합골재"}</definedName>
    <definedName name="YUYUY" hidden="1">{#N/A,#N/A,FALSE,"혼합골재"}</definedName>
    <definedName name="yyy" hidden="1">[9]수량산출!$A$1:$A$8561</definedName>
    <definedName name="za" localSheetId="6" hidden="1">#REF!</definedName>
    <definedName name="za" localSheetId="5" hidden="1">#REF!</definedName>
    <definedName name="za" hidden="1">#REF!</definedName>
    <definedName name="zx" localSheetId="6" hidden="1">[10]노임단가!#REF!</definedName>
    <definedName name="zx" localSheetId="5" hidden="1">[10]노임단가!#REF!</definedName>
    <definedName name="zx" hidden="1">[10]노임단가!#REF!</definedName>
    <definedName name="zxvcxzv" localSheetId="6" hidden="1">[11]차액보증!#REF!</definedName>
    <definedName name="zxvcxzv" localSheetId="5" hidden="1">[11]차액보증!#REF!</definedName>
    <definedName name="zxvcxzv" hidden="1">[11]차액보증!#REF!</definedName>
    <definedName name="ZZZ" localSheetId="6" hidden="1">{#N/A,#N/A,FALSE,"배수2"}</definedName>
    <definedName name="ZZZ" localSheetId="5" hidden="1">{#N/A,#N/A,FALSE,"배수2"}</definedName>
    <definedName name="ZZZ" hidden="1">{#N/A,#N/A,FALSE,"배수2"}</definedName>
    <definedName name="ㄱㄷㄷㄱ" localSheetId="6" hidden="1">{#N/A,#N/A,FALSE,"구조2"}</definedName>
    <definedName name="ㄱㄷㄷㄱ" localSheetId="5" hidden="1">{#N/A,#N/A,FALSE,"구조2"}</definedName>
    <definedName name="ㄱㄷㄷㄱ" hidden="1">{#N/A,#N/A,FALSE,"구조2"}</definedName>
    <definedName name="ㄱㄷㅂㄱㅈ" localSheetId="6" hidden="1">{#N/A,#N/A,FALSE,"2~8번"}</definedName>
    <definedName name="ㄱㄷㅂㄱㅈ" localSheetId="5" hidden="1">{#N/A,#N/A,FALSE,"2~8번"}</definedName>
    <definedName name="ㄱㄷㅂㄱㅈ" hidden="1">{#N/A,#N/A,FALSE,"2~8번"}</definedName>
    <definedName name="ㄱㅁㄴ" localSheetId="6" hidden="1">{#N/A,#N/A,FALSE,"토공2"}</definedName>
    <definedName name="ㄱㅁㄴ" localSheetId="5" hidden="1">{#N/A,#N/A,FALSE,"토공2"}</definedName>
    <definedName name="ㄱㅁㄴ" hidden="1">{#N/A,#N/A,FALSE,"토공2"}</definedName>
    <definedName name="ㄱㅈㅎ" localSheetId="6" hidden="1">#REF!</definedName>
    <definedName name="ㄱㅈㅎ" localSheetId="5" hidden="1">#REF!</definedName>
    <definedName name="ㄱㅈㅎ" hidden="1">#REF!</definedName>
    <definedName name="가가가" localSheetId="6">'감리원배치기준(소방감리)'!가가가</definedName>
    <definedName name="가가가" localSheetId="5">'감리원배치기준(통신감리)'!가가가</definedName>
    <definedName name="가가가">[0]!가가가</definedName>
    <definedName name="가도" localSheetId="6" hidden="1">#REF!</definedName>
    <definedName name="가도" localSheetId="5" hidden="1">#REF!</definedName>
    <definedName name="가도" hidden="1">#REF!</definedName>
    <definedName name="가로등" localSheetId="6">'감리원배치기준(소방감리)'!가로등</definedName>
    <definedName name="가로등" localSheetId="5">'감리원배치기준(통신감리)'!가로등</definedName>
    <definedName name="가로등">[0]!가로등</definedName>
    <definedName name="가로등부표2" localSheetId="6">#REF!,#REF!</definedName>
    <definedName name="가로등부표2" localSheetId="5">#REF!,#REF!</definedName>
    <definedName name="가로등부표2">#REF!,#REF!</definedName>
    <definedName name="가로등입력" localSheetId="6">'감리원배치기준(소방감리)'!가로등입력</definedName>
    <definedName name="가로등입력" localSheetId="5">'감리원배치기준(통신감리)'!가로등입력</definedName>
    <definedName name="가로등입력">[0]!가로등입력</definedName>
    <definedName name="가아" localSheetId="6" hidden="1">[12]수량산출!#REF!</definedName>
    <definedName name="가아" localSheetId="5" hidden="1">[12]수량산출!#REF!</definedName>
    <definedName name="가아" hidden="1">[12]수량산출!#REF!</definedName>
    <definedName name="갑지" localSheetId="6">'감리원배치기준(소방감리)'!갑지</definedName>
    <definedName name="갑지" localSheetId="5">'감리원배치기준(통신감리)'!갑지</definedName>
    <definedName name="갑지">[0]!갑지</definedName>
    <definedName name="강" localSheetId="6" hidden="1">{"'제10장(표)'!$A$5:$L$10"}</definedName>
    <definedName name="강" localSheetId="5" hidden="1">{"'제10장(표)'!$A$5:$L$10"}</definedName>
    <definedName name="강" hidden="1">{"'제10장(표)'!$A$5:$L$10"}</definedName>
    <definedName name="강아지" localSheetId="6" hidden="1">#REF!</definedName>
    <definedName name="강아지" localSheetId="5" hidden="1">#REF!</definedName>
    <definedName name="강아지" hidden="1">#REF!</definedName>
    <definedName name="거거거" localSheetId="6">'감리원배치기준(소방감리)'!거거거</definedName>
    <definedName name="거거거" localSheetId="5">'감리원배치기준(통신감리)'!거거거</definedName>
    <definedName name="거거거">[0]!거거거</definedName>
    <definedName name="거ㅏ" hidden="1">[13]수량산출!$A$3:$H$8539</definedName>
    <definedName name="건축" localSheetId="6" hidden="1">{#N/A,#N/A,TRUE,"토적및재료집계";#N/A,#N/A,TRUE,"토적및재료집계";#N/A,#N/A,TRUE,"단위량"}</definedName>
    <definedName name="건축" localSheetId="5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견" localSheetId="6">#REF!,#REF!</definedName>
    <definedName name="견" localSheetId="5">#REF!,#REF!</definedName>
    <definedName name="견">#REF!,#REF!</definedName>
    <definedName name="견적" hidden="1">'[14]내역서1999.8최종'!$A$1:$A$2438</definedName>
    <definedName name="견적표지" localSheetId="6" hidden="1">{#N/A,#N/A,TRUE,"1";#N/A,#N/A,TRUE,"2";#N/A,#N/A,TRUE,"3";#N/A,#N/A,TRUE,"4";#N/A,#N/A,TRUE,"5";#N/A,#N/A,TRUE,"6";#N/A,#N/A,TRUE,"7"}</definedName>
    <definedName name="견적표지" localSheetId="5" hidden="1">{#N/A,#N/A,TRUE,"1";#N/A,#N/A,TRUE,"2";#N/A,#N/A,TRUE,"3";#N/A,#N/A,TRUE,"4";#N/A,#N/A,TRUE,"5";#N/A,#N/A,TRUE,"6";#N/A,#N/A,TRUE,"7"}</definedName>
    <definedName name="견적표지" hidden="1">{#N/A,#N/A,TRUE,"1";#N/A,#N/A,TRUE,"2";#N/A,#N/A,TRUE,"3";#N/A,#N/A,TRUE,"4";#N/A,#N/A,TRUE,"5";#N/A,#N/A,TRUE,"6";#N/A,#N/A,TRUE,"7"}</definedName>
    <definedName name="계산조건" localSheetId="6">#REF!,#REF!</definedName>
    <definedName name="계산조건" localSheetId="5">#REF!,#REF!</definedName>
    <definedName name="계산조건">#REF!,#REF!</definedName>
    <definedName name="고고" localSheetId="6">'감리원배치기준(소방감리)'!고고</definedName>
    <definedName name="고고" localSheetId="5">'감리원배치기준(통신감리)'!고고</definedName>
    <definedName name="고고">[0]!고고</definedName>
    <definedName name="고고고" localSheetId="6">'감리원배치기준(소방감리)'!고고고</definedName>
    <definedName name="고고고" localSheetId="5">'감리원배치기준(통신감리)'!고고고</definedName>
    <definedName name="고고고">[0]!고고고</definedName>
    <definedName name="고급">[15]상세!$G$24</definedName>
    <definedName name="골재.시멘트집꼐" localSheetId="6" hidden="1">#REF!</definedName>
    <definedName name="골재.시멘트집꼐" localSheetId="5" hidden="1">#REF!</definedName>
    <definedName name="골재.시멘트집꼐" hidden="1">#REF!</definedName>
    <definedName name="공구" localSheetId="6">'감리원배치기준(소방감리)'!공구</definedName>
    <definedName name="공구" localSheetId="5">'감리원배치기준(통신감리)'!공구</definedName>
    <definedName name="공구">[0]!공구</definedName>
    <definedName name="공사원가계산서" localSheetId="6" hidden="1">{#N/A,#N/A,TRUE,"토적및재료집계";#N/A,#N/A,TRUE,"토적및재료집계";#N/A,#N/A,TRUE,"단위량"}</definedName>
    <definedName name="공사원가계산서" localSheetId="5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유" localSheetId="6">'감리원배치기준(소방감리)'!공유</definedName>
    <definedName name="공유" localSheetId="5">'감리원배치기준(통신감리)'!공유</definedName>
    <definedName name="공유">[0]!공유</definedName>
    <definedName name="관갉" localSheetId="6">#REF!,#REF!,#REF!</definedName>
    <definedName name="관갉" localSheetId="5">#REF!,#REF!,#REF!</definedName>
    <definedName name="관갉">#REF!,#REF!,#REF!</definedName>
    <definedName name="관급" localSheetId="6">#REF!,#REF!,#REF!</definedName>
    <definedName name="관급" localSheetId="5">#REF!,#REF!,#REF!</definedName>
    <definedName name="관급">#REF!,#REF!,#REF!</definedName>
    <definedName name="관급1" localSheetId="6">#REF!,#REF!,#REF!</definedName>
    <definedName name="관급1" localSheetId="5">#REF!,#REF!,#REF!</definedName>
    <definedName name="관급1">#REF!,#REF!,#REF!</definedName>
    <definedName name="관급자재" localSheetId="6">#REF!,#REF!,#REF!</definedName>
    <definedName name="관급자재" localSheetId="5">#REF!,#REF!,#REF!</definedName>
    <definedName name="관급자재">#REF!,#REF!,#REF!</definedName>
    <definedName name="관급자재내역서" localSheetId="6">#REF!,#REF!,#REF!</definedName>
    <definedName name="관급자재내역서" localSheetId="5">#REF!,#REF!,#REF!</definedName>
    <definedName name="관급자재내역서">#REF!,#REF!,#REF!</definedName>
    <definedName name="교대펄근집계" localSheetId="6" hidden="1">{#N/A,#N/A,FALSE,"배수1"}</definedName>
    <definedName name="교대펄근집계" localSheetId="5" hidden="1">{#N/A,#N/A,FALSE,"배수1"}</definedName>
    <definedName name="교대펄근집계" hidden="1">{#N/A,#N/A,FALSE,"배수1"}</definedName>
    <definedName name="구구구" localSheetId="6">'감리원배치기준(소방감리)'!구구구</definedName>
    <definedName name="구구구" localSheetId="5">'감리원배치기준(통신감리)'!구구구</definedName>
    <definedName name="구구구">[0]!구구구</definedName>
    <definedName name="구산갑지" localSheetId="6" hidden="1">#REF!</definedName>
    <definedName name="구산갑지" localSheetId="5" hidden="1">#REF!</definedName>
    <definedName name="구산갑지" hidden="1">#REF!</definedName>
    <definedName name="구조물공" localSheetId="6">'감리원배치기준(소방감리)'!구조물공</definedName>
    <definedName name="구조물공" localSheetId="5">'감리원배치기준(통신감리)'!구조물공</definedName>
    <definedName name="구조물공">[0]!구조물공</definedName>
    <definedName name="기타자재" localSheetId="6">'감리원배치기준(소방감리)'!기타자재</definedName>
    <definedName name="기타자재" localSheetId="5">'감리원배치기준(통신감리)'!기타자재</definedName>
    <definedName name="기타자재">[0]!기타자재</definedName>
    <definedName name="김대흥" localSheetId="6">'감리원배치기준(소방감리)'!김대흥</definedName>
    <definedName name="김대흥" localSheetId="5">'감리원배치기준(통신감리)'!김대흥</definedName>
    <definedName name="김대흥">[0]!김대흥</definedName>
    <definedName name="ㄳ" localSheetId="6" hidden="1">{#N/A,#N/A,FALSE,"단가표지"}</definedName>
    <definedName name="ㄳ" localSheetId="5" hidden="1">{#N/A,#N/A,FALSE,"단가표지"}</definedName>
    <definedName name="ㄳ" hidden="1">{#N/A,#N/A,FALSE,"단가표지"}</definedName>
    <definedName name="ㄴㄱㄹ" localSheetId="6" hidden="1">#REF!</definedName>
    <definedName name="ㄴㄱㄹ" localSheetId="5" hidden="1">#REF!</definedName>
    <definedName name="ㄴㄱㄹ" hidden="1">#REF!</definedName>
    <definedName name="ㄴㄴㄴ" localSheetId="6" hidden="1">#REF!</definedName>
    <definedName name="ㄴㄴㄴ" localSheetId="5" hidden="1">#REF!</definedName>
    <definedName name="ㄴㄴㄴ" hidden="1">#REF!</definedName>
    <definedName name="ㄴㄴㄴㄴ" localSheetId="6" hidden="1">#REF!</definedName>
    <definedName name="ㄴㄴㄴㄴ" localSheetId="5" hidden="1">#REF!</definedName>
    <definedName name="ㄴㄴㄴㄴ" hidden="1">#REF!</definedName>
    <definedName name="ㄴㄴㄴㄴㄴ" localSheetId="6" hidden="1">#REF!</definedName>
    <definedName name="ㄴㄴㄴㄴㄴ" localSheetId="5" hidden="1">#REF!</definedName>
    <definedName name="ㄴㄴㄴㄴㄴ" hidden="1">#REF!</definedName>
    <definedName name="ㄴㄴㅀㅇㅇㅀ" localSheetId="6" hidden="1">{#N/A,#N/A,FALSE,"부대1"}</definedName>
    <definedName name="ㄴㄴㅀㅇㅇㅀ" localSheetId="5" hidden="1">{#N/A,#N/A,FALSE,"부대1"}</definedName>
    <definedName name="ㄴㄴㅀㅇㅇㅀ" hidden="1">{#N/A,#N/A,FALSE,"부대1"}</definedName>
    <definedName name="ㄴㄹㄴ" localSheetId="6" hidden="1">{#N/A,#N/A,FALSE,"단가표지"}</definedName>
    <definedName name="ㄴㄹㄴ" localSheetId="5" hidden="1">{#N/A,#N/A,FALSE,"단가표지"}</definedName>
    <definedName name="ㄴㄹㄴ" hidden="1">{#N/A,#N/A,FALSE,"단가표지"}</definedName>
    <definedName name="ㄴㄹㅇ" localSheetId="6" hidden="1">{#N/A,#N/A,FALSE,"포장2"}</definedName>
    <definedName name="ㄴㄹㅇ" localSheetId="5" hidden="1">{#N/A,#N/A,FALSE,"포장2"}</definedName>
    <definedName name="ㄴㄹㅇ" hidden="1">{#N/A,#N/A,FALSE,"포장2"}</definedName>
    <definedName name="ㄴㄻㄴㅇ" localSheetId="6" hidden="1">{#N/A,#N/A,FALSE,"조골재"}</definedName>
    <definedName name="ㄴㄻㄴㅇ" localSheetId="5" hidden="1">{#N/A,#N/A,FALSE,"조골재"}</definedName>
    <definedName name="ㄴㄻㄴㅇ" hidden="1">{#N/A,#N/A,FALSE,"조골재"}</definedName>
    <definedName name="ㄴㅁ" localSheetId="6" hidden="1">#REF!</definedName>
    <definedName name="ㄴㅁ" localSheetId="5" hidden="1">#REF!</definedName>
    <definedName name="ㄴㅁ" hidden="1">#REF!</definedName>
    <definedName name="ㄴㅁㄹㄴㅁㅇㄴㅇㅁㄹㄴ" localSheetId="6" hidden="1">{#N/A,#N/A,FALSE,"단가표지"}</definedName>
    <definedName name="ㄴㅁㄹㄴㅁㅇㄴㅇㅁㄹㄴ" localSheetId="5" hidden="1">{#N/A,#N/A,FALSE,"단가표지"}</definedName>
    <definedName name="ㄴㅁㄹㄴㅁㅇㄴㅇㅁㄹㄴ" hidden="1">{#N/A,#N/A,FALSE,"단가표지"}</definedName>
    <definedName name="ㄴㅁㅇㄴㅁㅇ" localSheetId="6" hidden="1">{#N/A,#N/A,FALSE,"배수1"}</definedName>
    <definedName name="ㄴㅁㅇㄴㅁㅇ" localSheetId="5" hidden="1">{#N/A,#N/A,FALSE,"배수1"}</definedName>
    <definedName name="ㄴㅁㅇㄴㅁㅇ" hidden="1">{#N/A,#N/A,FALSE,"배수1"}</definedName>
    <definedName name="ㄴㅅㅎㅇㅎㄹㅇ" localSheetId="6" hidden="1">{#N/A,#N/A,FALSE,"배수2"}</definedName>
    <definedName name="ㄴㅅㅎㅇㅎㄹㅇ" localSheetId="5" hidden="1">{#N/A,#N/A,FALSE,"배수2"}</definedName>
    <definedName name="ㄴㅅㅎㅇㅎㄹㅇ" hidden="1">{#N/A,#N/A,FALSE,"배수2"}</definedName>
    <definedName name="너너너" localSheetId="6">'감리원배치기준(소방감리)'!너너너</definedName>
    <definedName name="너너너" localSheetId="5">'감리원배치기준(통신감리)'!너너너</definedName>
    <definedName name="너너너">[0]!너너너</definedName>
    <definedName name="넣러" localSheetId="6" hidden="1">{#N/A,#N/A,FALSE,"표지목차"}</definedName>
    <definedName name="넣러" localSheetId="5" hidden="1">{#N/A,#N/A,FALSE,"표지목차"}</definedName>
    <definedName name="넣러" hidden="1">{#N/A,#N/A,FALSE,"표지목차"}</definedName>
    <definedName name="노노" localSheetId="6">'감리원배치기준(소방감리)'!노노</definedName>
    <definedName name="노노" localSheetId="5">'감리원배치기준(통신감리)'!노노</definedName>
    <definedName name="노노">[0]!노노</definedName>
    <definedName name="노노노" localSheetId="6">'감리원배치기준(소방감리)'!노노노</definedName>
    <definedName name="노노노" localSheetId="5">'감리원배치기준(통신감리)'!노노노</definedName>
    <definedName name="노노노">[0]!노노노</definedName>
    <definedName name="노임단가" localSheetId="6" hidden="1">{"SJ - 기본 보기",#N/A,FALSE,"공사별 외주견적"}</definedName>
    <definedName name="노임단가" localSheetId="5" hidden="1">{"SJ - 기본 보기",#N/A,FALSE,"공사별 외주견적"}</definedName>
    <definedName name="노임단가" hidden="1">{"SJ - 기본 보기",#N/A,FALSE,"공사별 외주견적"}</definedName>
    <definedName name="놓ㄹ노" localSheetId="6" hidden="1">{#N/A,#N/A,FALSE,"골재소요량";#N/A,#N/A,FALSE,"골재소요량"}</definedName>
    <definedName name="놓ㄹ노" localSheetId="5" hidden="1">{#N/A,#N/A,FALSE,"골재소요량";#N/A,#N/A,FALSE,"골재소요량"}</definedName>
    <definedName name="놓ㄹ노" hidden="1">{#N/A,#N/A,FALSE,"골재소요량";#N/A,#N/A,FALSE,"골재소요량"}</definedName>
    <definedName name="누누누" localSheetId="6">'감리원배치기준(소방감리)'!누누누</definedName>
    <definedName name="누누누" localSheetId="5">'감리원배치기준(통신감리)'!누누누</definedName>
    <definedName name="누누누">[0]!누누누</definedName>
    <definedName name="능형망철거" localSheetId="6">'감리원배치기준(소방감리)'!능형망철거</definedName>
    <definedName name="능형망철거" localSheetId="5">'감리원배치기준(통신감리)'!능형망철거</definedName>
    <definedName name="능형망철거">[0]!능형망철거</definedName>
    <definedName name="ㄶㅇㅀㄴㅇ" localSheetId="6" hidden="1">{#N/A,#N/A,FALSE,"표지목차"}</definedName>
    <definedName name="ㄶㅇㅀㄴㅇ" localSheetId="5" hidden="1">{#N/A,#N/A,FALSE,"표지목차"}</definedName>
    <definedName name="ㄶㅇㅀㄴㅇ" hidden="1">{#N/A,#N/A,FALSE,"표지목차"}</definedName>
    <definedName name="ㄷㄱ" localSheetId="6" hidden="1">{#N/A,#N/A,FALSE,"단가표지"}</definedName>
    <definedName name="ㄷㄱ" localSheetId="5" hidden="1">{#N/A,#N/A,FALSE,"단가표지"}</definedName>
    <definedName name="ㄷㄱ" hidden="1">{#N/A,#N/A,FALSE,"단가표지"}</definedName>
    <definedName name="ㄷㄳㅅㄷㄱ" localSheetId="6" hidden="1">{#N/A,#N/A,FALSE,"2~8번"}</definedName>
    <definedName name="ㄷㄳㅅㄷㄱ" localSheetId="5" hidden="1">{#N/A,#N/A,FALSE,"2~8번"}</definedName>
    <definedName name="ㄷㄳㅅㄷㄱ" hidden="1">{#N/A,#N/A,FALSE,"2~8번"}</definedName>
    <definedName name="ㄷㄷ" localSheetId="6" hidden="1">#REF!</definedName>
    <definedName name="ㄷㄷ" localSheetId="5" hidden="1">#REF!</definedName>
    <definedName name="ㄷㄷ" hidden="1">#REF!</definedName>
    <definedName name="ㄷㄷㄷ" localSheetId="6" hidden="1">{#N/A,#N/A,FALSE,"운반시간"}</definedName>
    <definedName name="ㄷㄷㄷ" localSheetId="5" hidden="1">{#N/A,#N/A,FALSE,"운반시간"}</definedName>
    <definedName name="ㄷㄷㄷ" hidden="1">{#N/A,#N/A,FALSE,"운반시간"}</definedName>
    <definedName name="ㄷㅈㄱㄷㅈ" localSheetId="6" hidden="1">{#N/A,#N/A,FALSE,"혼합골재"}</definedName>
    <definedName name="ㄷㅈㄱㄷㅈ" localSheetId="5" hidden="1">{#N/A,#N/A,FALSE,"혼합골재"}</definedName>
    <definedName name="ㄷㅈㄱㄷㅈ" hidden="1">{#N/A,#N/A,FALSE,"혼합골재"}</definedName>
    <definedName name="ㄷㅈㅂㄱㅈㅂㄷㄱ" localSheetId="6" hidden="1">{#N/A,#N/A,FALSE,"골재소요량";#N/A,#N/A,FALSE,"골재소요량"}</definedName>
    <definedName name="ㄷㅈㅂㄱㅈㅂㄷㄱ" localSheetId="5" hidden="1">{#N/A,#N/A,FALSE,"골재소요량";#N/A,#N/A,FALSE,"골재소요량"}</definedName>
    <definedName name="ㄷㅈㅂㄱㅈㅂㄷㄱ" hidden="1">{#N/A,#N/A,FALSE,"골재소요량";#N/A,#N/A,FALSE,"골재소요량"}</definedName>
    <definedName name="다다다" localSheetId="6">'감리원배치기준(소방감리)'!다다다</definedName>
    <definedName name="다다다" localSheetId="5">'감리원배치기준(통신감리)'!다다다</definedName>
    <definedName name="다다다">[0]!다다다</definedName>
    <definedName name="단가2" localSheetId="6">#REF!,#REF!</definedName>
    <definedName name="단가2" localSheetId="5">#REF!,#REF!</definedName>
    <definedName name="단가2">#REF!,#REF!</definedName>
    <definedName name="단가비교표" localSheetId="6">#REF!,#REF!</definedName>
    <definedName name="단가비교표" localSheetId="5">#REF!,#REF!</definedName>
    <definedName name="단가비교표">#REF!,#REF!</definedName>
    <definedName name="단가비교표1" localSheetId="6">#REF!,#REF!</definedName>
    <definedName name="단가비교표1" localSheetId="5">#REF!,#REF!</definedName>
    <definedName name="단가비교표1">#REF!,#REF!</definedName>
    <definedName name="대가" localSheetId="6">#REF!,#REF!</definedName>
    <definedName name="대가" localSheetId="5">#REF!,#REF!</definedName>
    <definedName name="대가">#REF!,#REF!</definedName>
    <definedName name="대흥" localSheetId="6">'감리원배치기준(소방감리)'!대흥</definedName>
    <definedName name="대흥" localSheetId="5">'감리원배치기준(통신감리)'!대흥</definedName>
    <definedName name="대흥">[0]!대흥</definedName>
    <definedName name="도장공">[4]물가자료!$C$23</definedName>
    <definedName name="둘" localSheetId="6" hidden="1">{"'제10장(표)'!$A$5:$L$10"}</definedName>
    <definedName name="둘" localSheetId="5" hidden="1">{"'제10장(표)'!$A$5:$L$10"}</definedName>
    <definedName name="둘" hidden="1">{"'제10장(표)'!$A$5:$L$10"}</definedName>
    <definedName name="ㄹ" localSheetId="6" hidden="1">{"SJ - 기본 보기",#N/A,FALSE,"공사별 외주견적"}</definedName>
    <definedName name="ㄹ" localSheetId="5" hidden="1">{"SJ - 기본 보기",#N/A,FALSE,"공사별 외주견적"}</definedName>
    <definedName name="ㄹ" hidden="1">{"SJ - 기본 보기",#N/A,FALSE,"공사별 외주견적"}</definedName>
    <definedName name="ㄹㄴㅇㄻㄴ" localSheetId="6" hidden="1">{#N/A,#N/A,FALSE,"단가표지"}</definedName>
    <definedName name="ㄹㄴㅇㄻㄴ" localSheetId="5" hidden="1">{#N/A,#N/A,FALSE,"단가표지"}</definedName>
    <definedName name="ㄹㄴㅇㄻㄴ" hidden="1">{#N/A,#N/A,FALSE,"단가표지"}</definedName>
    <definedName name="ㄹㄴ웋" localSheetId="6" hidden="1">{#N/A,#N/A,FALSE,"운반시간"}</definedName>
    <definedName name="ㄹㄴ웋" localSheetId="5" hidden="1">{#N/A,#N/A,FALSE,"운반시간"}</definedName>
    <definedName name="ㄹㄴ웋" hidden="1">{#N/A,#N/A,FALSE,"운반시간"}</definedName>
    <definedName name="ㄹㄹ" localSheetId="6" hidden="1">#REF!</definedName>
    <definedName name="ㄹㄹ" localSheetId="5" hidden="1">#REF!</definedName>
    <definedName name="ㄹㄹ" hidden="1">#REF!</definedName>
    <definedName name="ㄹㄹㄹ" localSheetId="6" hidden="1">#REF!</definedName>
    <definedName name="ㄹㄹㄹ" localSheetId="5" hidden="1">#REF!</definedName>
    <definedName name="ㄹㄹㄹ" hidden="1">#REF!</definedName>
    <definedName name="ㄹㅇㄹ" localSheetId="6" hidden="1">{#N/A,#N/A,FALSE,"혼합골재"}</definedName>
    <definedName name="ㄹㅇㄹ" localSheetId="5" hidden="1">{#N/A,#N/A,FALSE,"혼합골재"}</definedName>
    <definedName name="ㄹㅇㄹ" hidden="1">{#N/A,#N/A,FALSE,"혼합골재"}</definedName>
    <definedName name="ㄹㅇㄹㅇ" localSheetId="6" hidden="1">#REF!</definedName>
    <definedName name="ㄹㅇㄹㅇ" localSheetId="5" hidden="1">#REF!</definedName>
    <definedName name="ㄹㅇㄹㅇ" hidden="1">#REF!</definedName>
    <definedName name="ㄹㅇㅎㄴㅇ" localSheetId="6" hidden="1">{#N/A,#N/A,FALSE,"조골재"}</definedName>
    <definedName name="ㄹㅇㅎㄴㅇ" localSheetId="5" hidden="1">{#N/A,#N/A,FALSE,"조골재"}</definedName>
    <definedName name="ㄹㅇㅎㄴㅇ" hidden="1">{#N/A,#N/A,FALSE,"조골재"}</definedName>
    <definedName name="ㄹㅇㅎㄹㅇㅎ" localSheetId="6">'감리원배치기준(소방감리)'!ㄹㅇㅎㄹㅇㅎ</definedName>
    <definedName name="ㄹㅇㅎㄹㅇㅎ" localSheetId="5">'감리원배치기준(통신감리)'!ㄹㅇㅎㄹㅇㅎ</definedName>
    <definedName name="ㄹㅇㅎㄹㅇㅎ">[0]!ㄹㅇㅎㄹㅇㅎ</definedName>
    <definedName name="ㄹㅇㅎㅇㅀ" localSheetId="6" hidden="1">{#N/A,#N/A,FALSE,"부대2"}</definedName>
    <definedName name="ㄹㅇㅎㅇㅀ" localSheetId="5" hidden="1">{#N/A,#N/A,FALSE,"부대2"}</definedName>
    <definedName name="ㄹㅇㅎㅇㅀ" hidden="1">{#N/A,#N/A,FALSE,"부대2"}</definedName>
    <definedName name="ㄹ허ㅗ" localSheetId="6" hidden="1">{#N/A,#N/A,FALSE,"이정표"}</definedName>
    <definedName name="ㄹ허ㅗ" localSheetId="5" hidden="1">{#N/A,#N/A,FALSE,"이정표"}</definedName>
    <definedName name="ㄹ허ㅗ" hidden="1">{#N/A,#N/A,FALSE,"이정표"}</definedName>
    <definedName name="ㄹ홓ㄹ" localSheetId="6" hidden="1">{#N/A,#N/A,FALSE,"조골재"}</definedName>
    <definedName name="ㄹ홓ㄹ" localSheetId="5" hidden="1">{#N/A,#N/A,FALSE,"조골재"}</definedName>
    <definedName name="ㄹ홓ㄹ" hidden="1">{#N/A,#N/A,FALSE,"조골재"}</definedName>
    <definedName name="라라라" localSheetId="6">'감리원배치기준(소방감리)'!라라라</definedName>
    <definedName name="라라라" localSheetId="5">'감리원배치기준(통신감리)'!라라라</definedName>
    <definedName name="라라라">[0]!라라라</definedName>
    <definedName name="로로롤" localSheetId="6">'감리원배치기준(소방감리)'!로로롤</definedName>
    <definedName name="로로롤" localSheetId="5">'감리원배치기준(통신감리)'!로로롤</definedName>
    <definedName name="로로롤">[0]!로로롤</definedName>
    <definedName name="롤로로" localSheetId="6">'감리원배치기준(소방감리)'!롤로로</definedName>
    <definedName name="롤로로" localSheetId="5">'감리원배치기준(통신감리)'!롤로로</definedName>
    <definedName name="롤로로">[0]!롤로로</definedName>
    <definedName name="롱" localSheetId="6" hidden="1">{#N/A,#N/A,FALSE,"배수2"}</definedName>
    <definedName name="롱" localSheetId="5" hidden="1">{#N/A,#N/A,FALSE,"배수2"}</definedName>
    <definedName name="롱" hidden="1">{#N/A,#N/A,FALSE,"배수2"}</definedName>
    <definedName name="류" localSheetId="6" hidden="1">{#N/A,#N/A,FALSE,"부대2"}</definedName>
    <definedName name="류" localSheetId="5" hidden="1">{#N/A,#N/A,FALSE,"부대2"}</definedName>
    <definedName name="류" hidden="1">{#N/A,#N/A,FALSE,"부대2"}</definedName>
    <definedName name="ㄻㄴㄹㅇㄴㅁ" localSheetId="6" hidden="1">{#N/A,#N/A,FALSE,"운반시간"}</definedName>
    <definedName name="ㄻㄴㄹㅇㄴㅁ" localSheetId="5" hidden="1">{#N/A,#N/A,FALSE,"운반시간"}</definedName>
    <definedName name="ㄻㄴㄹㅇㄴㅁ" hidden="1">{#N/A,#N/A,FALSE,"운반시간"}</definedName>
    <definedName name="ㄻㄴㄻㄴㅇㄻㄴ" localSheetId="6" hidden="1">{#N/A,#N/A,FALSE,"표지목차"}</definedName>
    <definedName name="ㄻㄴㄻㄴㅇㄻㄴ" localSheetId="5" hidden="1">{#N/A,#N/A,FALSE,"표지목차"}</definedName>
    <definedName name="ㄻㄴㄻㄴㅇㄻㄴ" hidden="1">{#N/A,#N/A,FALSE,"표지목차"}</definedName>
    <definedName name="ㄻㄴㅇㄻㄴ" localSheetId="6" hidden="1">{#N/A,#N/A,FALSE,"단가표지"}</definedName>
    <definedName name="ㄻㄴㅇㄻㄴ" localSheetId="5" hidden="1">{#N/A,#N/A,FALSE,"단가표지"}</definedName>
    <definedName name="ㄻㄴㅇㄻㄴ" hidden="1">{#N/A,#N/A,FALSE,"단가표지"}</definedName>
    <definedName name="ㄻㄴㅇㄻㄴㄹ" localSheetId="6" hidden="1">{#N/A,#N/A,FALSE,"2~8번"}</definedName>
    <definedName name="ㄻㄴㅇㄻㄴㄹ" localSheetId="5" hidden="1">{#N/A,#N/A,FALSE,"2~8번"}</definedName>
    <definedName name="ㄻㄴㅇㄻㄴㄹ" hidden="1">{#N/A,#N/A,FALSE,"2~8번"}</definedName>
    <definedName name="ㄻㄴㅇㄻㄴㄻㄴㅁㄴ" localSheetId="6" hidden="1">{#N/A,#N/A,FALSE,"단가표지"}</definedName>
    <definedName name="ㄻㄴㅇㄻㄴㄻㄴㅁㄴ" localSheetId="5" hidden="1">{#N/A,#N/A,FALSE,"단가표지"}</definedName>
    <definedName name="ㄻㄴㅇㄻㄴㄻㄴㅁㄴ" hidden="1">{#N/A,#N/A,FALSE,"단가표지"}</definedName>
    <definedName name="ㄻㄴㅇㄻㄴㅁ" localSheetId="6" hidden="1">{#N/A,#N/A,FALSE,"운반시간"}</definedName>
    <definedName name="ㄻㄴㅇㄻㄴㅁ" localSheetId="5" hidden="1">{#N/A,#N/A,FALSE,"운반시간"}</definedName>
    <definedName name="ㄻㄴㅇㄻㄴㅁ" hidden="1">{#N/A,#N/A,FALSE,"운반시간"}</definedName>
    <definedName name="ㄻㄴㅇㄻㄴㅇ" localSheetId="6" hidden="1">{#N/A,#N/A,FALSE,"단가표지"}</definedName>
    <definedName name="ㄻㄴㅇㄻㄴㅇ" localSheetId="5" hidden="1">{#N/A,#N/A,FALSE,"단가표지"}</definedName>
    <definedName name="ㄻㄴㅇㄻㄴㅇ" hidden="1">{#N/A,#N/A,FALSE,"단가표지"}</definedName>
    <definedName name="ㄻㄴㅇㄻㄴㅇㄻ" localSheetId="6" hidden="1">{#N/A,#N/A,FALSE,"표지목차"}</definedName>
    <definedName name="ㄻㄴㅇㄻㄴㅇㄻ" localSheetId="5" hidden="1">{#N/A,#N/A,FALSE,"표지목차"}</definedName>
    <definedName name="ㄻㄴㅇㄻㄴㅇㄻ" hidden="1">{#N/A,#N/A,FALSE,"표지목차"}</definedName>
    <definedName name="ㄻㄴㅇㅁㄴㅇ" localSheetId="6" hidden="1">{#N/A,#N/A,FALSE,"단가표지"}</definedName>
    <definedName name="ㄻㄴㅇㅁㄴㅇ" localSheetId="5" hidden="1">{#N/A,#N/A,FALSE,"단가표지"}</definedName>
    <definedName name="ㄻㄴㅇㅁㄴㅇ" hidden="1">{#N/A,#N/A,FALSE,"단가표지"}</definedName>
    <definedName name="ㄻㅁ" localSheetId="6" hidden="1">{#N/A,#N/A,FALSE,"조골재"}</definedName>
    <definedName name="ㄻㅁ" localSheetId="5" hidden="1">{#N/A,#N/A,FALSE,"조골재"}</definedName>
    <definedName name="ㄻㅁ" hidden="1">{#N/A,#N/A,FALSE,"조골재"}</definedName>
    <definedName name="ㅀ" localSheetId="6" hidden="1">{#N/A,#N/A,TRUE,"토적및재료집계";#N/A,#N/A,TRUE,"토적및재료집계";#N/A,#N/A,TRUE,"단위량"}</definedName>
    <definedName name="ㅀ" localSheetId="5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ㅇㅁ" localSheetId="6" hidden="1">{#N/A,#N/A,FALSE,"골재소요량";#N/A,#N/A,FALSE,"골재소요량"}</definedName>
    <definedName name="ㅀㅇㅁ" localSheetId="5" hidden="1">{#N/A,#N/A,FALSE,"골재소요량";#N/A,#N/A,FALSE,"골재소요량"}</definedName>
    <definedName name="ㅀㅇㅁ" hidden="1">{#N/A,#N/A,FALSE,"골재소요량";#N/A,#N/A,FALSE,"골재소요량"}</definedName>
    <definedName name="ㅁ" localSheetId="6" hidden="1">#REF!</definedName>
    <definedName name="ㅁ" localSheetId="5" hidden="1">#REF!</definedName>
    <definedName name="ㅁ" hidden="1">#REF!</definedName>
    <definedName name="ㅁㄱㅂ" localSheetId="6" hidden="1">{#N/A,#N/A,FALSE,"단가표지"}</definedName>
    <definedName name="ㅁㄱㅂ" localSheetId="5" hidden="1">{#N/A,#N/A,FALSE,"단가표지"}</definedName>
    <definedName name="ㅁㄱㅂ" hidden="1">{#N/A,#N/A,FALSE,"단가표지"}</definedName>
    <definedName name="ㅁㄴㄹㄴ" localSheetId="6" hidden="1">{#N/A,#N/A,FALSE,"운반시간"}</definedName>
    <definedName name="ㅁㄴㄹㄴ" localSheetId="5" hidden="1">{#N/A,#N/A,FALSE,"운반시간"}</definedName>
    <definedName name="ㅁㄴㄹㄴ" hidden="1">{#N/A,#N/A,FALSE,"운반시간"}</definedName>
    <definedName name="ㅁㄴㄹㅇㄴㅁ" localSheetId="6" hidden="1">{#N/A,#N/A,FALSE,"단가표지"}</definedName>
    <definedName name="ㅁㄴㄹㅇㄴㅁ" localSheetId="5" hidden="1">{#N/A,#N/A,FALSE,"단가표지"}</definedName>
    <definedName name="ㅁㄴㄹㅇㄴㅁ" hidden="1">{#N/A,#N/A,FALSE,"단가표지"}</definedName>
    <definedName name="ㅁㄴㄹㅇㅁ" localSheetId="6" hidden="1">{#N/A,#N/A,FALSE,"단가표지"}</definedName>
    <definedName name="ㅁㄴㄹㅇㅁ" localSheetId="5" hidden="1">{#N/A,#N/A,FALSE,"단가표지"}</definedName>
    <definedName name="ㅁㄴㄹㅇㅁ" hidden="1">{#N/A,#N/A,FALSE,"단가표지"}</definedName>
    <definedName name="ㅁㄴㅇ" localSheetId="6" hidden="1">{#N/A,#N/A,FALSE,"배수1"}</definedName>
    <definedName name="ㅁㄴㅇ" localSheetId="5" hidden="1">{#N/A,#N/A,FALSE,"배수1"}</definedName>
    <definedName name="ㅁㄴㅇ" hidden="1">{#N/A,#N/A,FALSE,"배수1"}</definedName>
    <definedName name="ㅁㄴㅇㅁ" localSheetId="6" hidden="1">{#N/A,#N/A,FALSE,"배수1"}</definedName>
    <definedName name="ㅁㄴㅇㅁ" localSheetId="5" hidden="1">{#N/A,#N/A,FALSE,"배수1"}</definedName>
    <definedName name="ㅁㄴㅇㅁ" hidden="1">{#N/A,#N/A,FALSE,"배수1"}</definedName>
    <definedName name="ㅁㄹㄴㅇ" localSheetId="6" hidden="1">{#N/A,#N/A,FALSE,"단가표지"}</definedName>
    <definedName name="ㅁㄹㄴㅇ" localSheetId="5" hidden="1">{#N/A,#N/A,FALSE,"단가표지"}</definedName>
    <definedName name="ㅁㄹㄴㅇ" hidden="1">{#N/A,#N/A,FALSE,"단가표지"}</definedName>
    <definedName name="ㅁㄹㄴㅇㄻㄴㄹ" localSheetId="6" hidden="1">{#N/A,#N/A,FALSE,"골재소요량";#N/A,#N/A,FALSE,"골재소요량"}</definedName>
    <definedName name="ㅁㄹㄴㅇㄻㄴㄹ" localSheetId="5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6" hidden="1">{#N/A,#N/A,FALSE,"표지목차"}</definedName>
    <definedName name="ㅁㄹㄴㅇㅁ" localSheetId="5" hidden="1">{#N/A,#N/A,FALSE,"표지목차"}</definedName>
    <definedName name="ㅁㄹㄴㅇㅁ" hidden="1">{#N/A,#N/A,FALSE,"표지목차"}</definedName>
    <definedName name="ㅁㄹㄹㄴㅇㄹㅇㄴㄹㄴㅇ" localSheetId="6" hidden="1">{#N/A,#N/A,FALSE,"포장1";#N/A,#N/A,FALSE,"포장1"}</definedName>
    <definedName name="ㅁㄹㄹㄴㅇㄹㅇㄴㄹㄴㅇ" localSheetId="5" hidden="1">{#N/A,#N/A,FALSE,"포장1";#N/A,#N/A,FALSE,"포장1"}</definedName>
    <definedName name="ㅁㄹㄹㄴㅇㄹㅇㄴㄹㄴㅇ" hidden="1">{#N/A,#N/A,FALSE,"포장1";#N/A,#N/A,FALSE,"포장1"}</definedName>
    <definedName name="ㅁㄹㅇㄴ" localSheetId="6" hidden="1">{#N/A,#N/A,FALSE,"단가표지"}</definedName>
    <definedName name="ㅁㄹㅇㄴ" localSheetId="5" hidden="1">{#N/A,#N/A,FALSE,"단가표지"}</definedName>
    <definedName name="ㅁㄹㅇㄴ" hidden="1">{#N/A,#N/A,FALSE,"단가표지"}</definedName>
    <definedName name="ㅁㄹㅇㅁㄴ" localSheetId="6" hidden="1">{#N/A,#N/A,FALSE,"골재소요량";#N/A,#N/A,FALSE,"골재소요량"}</definedName>
    <definedName name="ㅁㄹㅇㅁㄴ" localSheetId="5" hidden="1">{#N/A,#N/A,FALSE,"골재소요량";#N/A,#N/A,FALSE,"골재소요량"}</definedName>
    <definedName name="ㅁㄹㅇㅁㄴ" hidden="1">{#N/A,#N/A,FALSE,"골재소요량";#N/A,#N/A,FALSE,"골재소요량"}</definedName>
    <definedName name="ㅁㄻㄴㄹ" localSheetId="6" hidden="1">{#N/A,#N/A,FALSE,"골재소요량";#N/A,#N/A,FALSE,"골재소요량"}</definedName>
    <definedName name="ㅁㄻㄴㄹ" localSheetId="5" hidden="1">{#N/A,#N/A,FALSE,"골재소요량";#N/A,#N/A,FALSE,"골재소요량"}</definedName>
    <definedName name="ㅁㄻㄴㄹ" hidden="1">{#N/A,#N/A,FALSE,"골재소요량";#N/A,#N/A,FALSE,"골재소요량"}</definedName>
    <definedName name="ㅁㅁㅁ" localSheetId="6" hidden="1">#REF!</definedName>
    <definedName name="ㅁㅁㅁ" localSheetId="5" hidden="1">#REF!</definedName>
    <definedName name="ㅁㅁㅁ" hidden="1">#REF!</definedName>
    <definedName name="ㅁㅁㅁㅁ" localSheetId="6" hidden="1">{#N/A,#N/A,FALSE,"혼합골재"}</definedName>
    <definedName name="ㅁㅁㅁㅁ" localSheetId="5" hidden="1">{#N/A,#N/A,FALSE,"혼합골재"}</definedName>
    <definedName name="ㅁㅁㅁㅁ" hidden="1">{#N/A,#N/A,FALSE,"혼합골재"}</definedName>
    <definedName name="ㅁㅁㅁㅁㅁㅁ" localSheetId="6" hidden="1">#REF!</definedName>
    <definedName name="ㅁㅁㅁㅁㅁㅁ" localSheetId="5" hidden="1">#REF!</definedName>
    <definedName name="ㅁㅁㅁㅁㅁㅁ" hidden="1">#REF!</definedName>
    <definedName name="ㅁㅇㄴㅁㅇㅁ" localSheetId="6" hidden="1">{#N/A,#N/A,FALSE,"배수1"}</definedName>
    <definedName name="ㅁㅇㄴㅁㅇㅁ" localSheetId="5" hidden="1">{#N/A,#N/A,FALSE,"배수1"}</definedName>
    <definedName name="ㅁㅇㄴㅁㅇㅁ" hidden="1">{#N/A,#N/A,FALSE,"배수1"}</definedName>
    <definedName name="ㅁㅇㄹㄴㅇㅁㄹ" localSheetId="6" hidden="1">{#N/A,#N/A,FALSE,"운반시간"}</definedName>
    <definedName name="ㅁㅇㄹㄴㅇㅁㄹ" localSheetId="5" hidden="1">{#N/A,#N/A,FALSE,"운반시간"}</definedName>
    <definedName name="ㅁㅇㄹㄴㅇㅁㄹ" hidden="1">{#N/A,#N/A,FALSE,"운반시간"}</definedName>
    <definedName name="ㅁㅇㄻ" localSheetId="6" hidden="1">{#N/A,#N/A,FALSE,"조골재"}</definedName>
    <definedName name="ㅁㅇㄻ" localSheetId="5" hidden="1">{#N/A,#N/A,FALSE,"조골재"}</definedName>
    <definedName name="ㅁㅇㄻ" hidden="1">{#N/A,#N/A,FALSE,"조골재"}</definedName>
    <definedName name="ㅁㅇㄻㄴㄹ" localSheetId="6" hidden="1">{#N/A,#N/A,FALSE,"혼합골재"}</definedName>
    <definedName name="ㅁㅇㄻㄴㄹ" localSheetId="5" hidden="1">{#N/A,#N/A,FALSE,"혼합골재"}</definedName>
    <definedName name="ㅁㅇㄻㄴㄹ" hidden="1">{#N/A,#N/A,FALSE,"혼합골재"}</definedName>
    <definedName name="ㅁㅇㄻㅇㅎ" localSheetId="6" hidden="1">{#N/A,#N/A,FALSE,"조골재"}</definedName>
    <definedName name="ㅁㅇㄻㅇㅎ" localSheetId="5" hidden="1">{#N/A,#N/A,FALSE,"조골재"}</definedName>
    <definedName name="ㅁㅇㄻㅇㅎ" hidden="1">{#N/A,#N/A,FALSE,"조골재"}</definedName>
    <definedName name="ㅁㅇㅀㅁㅇ" localSheetId="6" hidden="1">{#N/A,#N/A,FALSE,"단가표지"}</definedName>
    <definedName name="ㅁㅇㅀㅁㅇ" localSheetId="5" hidden="1">{#N/A,#N/A,FALSE,"단가표지"}</definedName>
    <definedName name="ㅁㅇㅀㅁㅇ" hidden="1">{#N/A,#N/A,FALSE,"단가표지"}</definedName>
    <definedName name="ㅁㅎㄻㅇㄻ" localSheetId="6" hidden="1">{#N/A,#N/A,FALSE,"운반시간"}</definedName>
    <definedName name="ㅁㅎㄻㅇㄻ" localSheetId="5" hidden="1">{#N/A,#N/A,FALSE,"운반시간"}</definedName>
    <definedName name="ㅁㅎㄻㅇㄻ" hidden="1">{#N/A,#N/A,FALSE,"운반시간"}</definedName>
    <definedName name="ㅁㅎㅇㅀㅁㅇ" localSheetId="6" hidden="1">{#N/A,#N/A,FALSE,"2~8번"}</definedName>
    <definedName name="ㅁㅎㅇㅀㅁㅇ" localSheetId="5" hidden="1">{#N/A,#N/A,FALSE,"2~8번"}</definedName>
    <definedName name="ㅁㅎㅇㅀㅁㅇ" hidden="1">{#N/A,#N/A,FALSE,"2~8번"}</definedName>
    <definedName name="ㅁㅎㅇㅀㅁㅎ" localSheetId="6" hidden="1">{#N/A,#N/A,FALSE,"단가표지"}</definedName>
    <definedName name="ㅁㅎㅇㅀㅁㅎ" localSheetId="5" hidden="1">{#N/A,#N/A,FALSE,"단가표지"}</definedName>
    <definedName name="ㅁㅎㅇㅀㅁㅎ" hidden="1">{#N/A,#N/A,FALSE,"단가표지"}</definedName>
    <definedName name="마장로원가" localSheetId="6">'감리원배치기준(소방감리)'!마장로원가</definedName>
    <definedName name="마장로원가" localSheetId="5">'감리원배치기준(통신감리)'!마장로원가</definedName>
    <definedName name="마장로원가">[0]!마장로원가</definedName>
    <definedName name="ㅂㅂ" localSheetId="6" hidden="1">#REF!</definedName>
    <definedName name="ㅂㅂ" localSheetId="5" hidden="1">#REF!</definedName>
    <definedName name="ㅂㅂ" hidden="1">#REF!</definedName>
    <definedName name="ㅂㅂㅂ" localSheetId="6" hidden="1">{#N/A,#N/A,FALSE,"토공2"}</definedName>
    <definedName name="ㅂㅂㅂ" localSheetId="5" hidden="1">{#N/A,#N/A,FALSE,"토공2"}</definedName>
    <definedName name="ㅂㅂㅂ" hidden="1">{#N/A,#N/A,FALSE,"토공2"}</definedName>
    <definedName name="ㅂㅈㄱㄷㅈㅂㄱㅈㄷㅂㄱ" localSheetId="6" hidden="1">{#N/A,#N/A,FALSE,"이정표"}</definedName>
    <definedName name="ㅂㅈㄱㄷㅈㅂㄱㅈㄷㅂㄱ" localSheetId="5" hidden="1">{#N/A,#N/A,FALSE,"이정표"}</definedName>
    <definedName name="ㅂㅈㄱㄷㅈㅂㄱㅈㄷㅂㄱ" hidden="1">{#N/A,#N/A,FALSE,"이정표"}</definedName>
    <definedName name="방음벽" localSheetId="6" hidden="1">#REF!</definedName>
    <definedName name="방음벽" localSheetId="5" hidden="1">#REF!</definedName>
    <definedName name="방음벽" hidden="1">#REF!</definedName>
    <definedName name="배수깨기" localSheetId="6">'감리원배치기준(소방감리)'!배수깨기</definedName>
    <definedName name="배수깨기" localSheetId="5">'감리원배치기준(통신감리)'!배수깨기</definedName>
    <definedName name="배수깨기">[0]!배수깨기</definedName>
    <definedName name="배수깨기.." localSheetId="6">'감리원배치기준(소방감리)'!배수깨기..</definedName>
    <definedName name="배수깨기.." localSheetId="5">'감리원배치기준(통신감리)'!배수깨기..</definedName>
    <definedName name="배수깨기..">[0]!배수깨기..</definedName>
    <definedName name="배토판19ton">"Picture 11"</definedName>
    <definedName name="배토판32ton">"Picture 10"</definedName>
    <definedName name="백색페인트">[16]예측단가간지!$D$21</definedName>
    <definedName name="보성토공" localSheetId="6">'감리원배치기준(소방감리)'!보성토공</definedName>
    <definedName name="보성토공" localSheetId="5">'감리원배치기준(통신감리)'!보성토공</definedName>
    <definedName name="보성토공">[0]!보성토공</definedName>
    <definedName name="뵤뵤뵤" localSheetId="6">'감리원배치기준(소방감리)'!뵤뵤뵤</definedName>
    <definedName name="뵤뵤뵤" localSheetId="5">'감리원배치기준(통신감리)'!뵤뵤뵤</definedName>
    <definedName name="뵤뵤뵤">[0]!뵤뵤뵤</definedName>
    <definedName name="부대" localSheetId="6" hidden="1">{#N/A,#N/A,FALSE,"골재소요량";#N/A,#N/A,FALSE,"골재소요량"}</definedName>
    <definedName name="부대" localSheetId="5" hidden="1">{#N/A,#N/A,FALSE,"골재소요량";#N/A,#N/A,FALSE,"골재소요량"}</definedName>
    <definedName name="부대" hidden="1">{#N/A,#N/A,FALSE,"골재소요량";#N/A,#N/A,FALSE,"골재소요량"}</definedName>
    <definedName name="부대1" localSheetId="6" hidden="1">{#N/A,#N/A,FALSE,"운반시간"}</definedName>
    <definedName name="부대1" localSheetId="5" hidden="1">{#N/A,#N/A,FALSE,"운반시간"}</definedName>
    <definedName name="부대1" hidden="1">{#N/A,#N/A,FALSE,"운반시간"}</definedName>
    <definedName name="부대원본" localSheetId="6" hidden="1">{#N/A,#N/A,FALSE,"토공2"}</definedName>
    <definedName name="부대원본" localSheetId="5" hidden="1">{#N/A,#N/A,FALSE,"토공2"}</definedName>
    <definedName name="부대원본" hidden="1">{#N/A,#N/A,FALSE,"토공2"}</definedName>
    <definedName name="뷰" localSheetId="6" hidden="1">{#N/A,#N/A,FALSE,"단가표지"}</definedName>
    <definedName name="뷰" localSheetId="5" hidden="1">{#N/A,#N/A,FALSE,"단가표지"}</definedName>
    <definedName name="뷰" hidden="1">{#N/A,#N/A,FALSE,"단가표지"}</definedName>
    <definedName name="비비비" localSheetId="6">#REF!,#REF!,#REF!</definedName>
    <definedName name="비비비" localSheetId="5">#REF!,#REF!,#REF!</definedName>
    <definedName name="비비비">#REF!,#REF!,#REF!</definedName>
    <definedName name="ㅅ" localSheetId="6" hidden="1">{#N/A,#N/A,TRUE,"토적및재료집계";#N/A,#N/A,TRUE,"토적및재료집계";#N/A,#N/A,TRUE,"단위량"}</definedName>
    <definedName name="ㅅ" localSheetId="5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굲유" localSheetId="6" hidden="1">{#N/A,#N/A,FALSE,"조골재"}</definedName>
    <definedName name="ㅅ굲유" localSheetId="5" hidden="1">{#N/A,#N/A,FALSE,"조골재"}</definedName>
    <definedName name="ㅅ굲유" hidden="1">{#N/A,#N/A,FALSE,"조골재"}</definedName>
    <definedName name="ㅅㅅ" localSheetId="6" hidden="1">#REF!</definedName>
    <definedName name="ㅅㅅ" localSheetId="5" hidden="1">#REF!</definedName>
    <definedName name="ㅅㅅ" hidden="1">#REF!</definedName>
    <definedName name="ㅅㅅㅅ" localSheetId="6">'감리원배치기준(소방감리)'!ㅅㅅㅅ</definedName>
    <definedName name="ㅅㅅㅅ" localSheetId="5">'감리원배치기준(통신감리)'!ㅅㅅㅅ</definedName>
    <definedName name="ㅅㅅㅅ">[0]!ㅅㅅㅅ</definedName>
    <definedName name="ㅅㅎㄱㄷㅅㄷㄱ" localSheetId="6" hidden="1">{#N/A,#N/A,FALSE,"표지목차"}</definedName>
    <definedName name="ㅅㅎㄱㄷㅅㄷㄱ" localSheetId="5" hidden="1">{#N/A,#N/A,FALSE,"표지목차"}</definedName>
    <definedName name="ㅅㅎㄱㄷㅅㄷㄱ" hidden="1">{#N/A,#N/A,FALSE,"표지목차"}</definedName>
    <definedName name="산" localSheetId="6" hidden="1">{"'제10장(표)'!$A$5:$L$10"}</definedName>
    <definedName name="산" localSheetId="5" hidden="1">{"'제10장(표)'!$A$5:$L$10"}</definedName>
    <definedName name="산" hidden="1">{"'제10장(표)'!$A$5:$L$10"}</definedName>
    <definedName name="산근표지" localSheetId="6" hidden="1">{"'제10장(표)'!$A$5:$L$10"}</definedName>
    <definedName name="산근표지" localSheetId="5" hidden="1">{"'제10장(표)'!$A$5:$L$10"}</definedName>
    <definedName name="산근표지" hidden="1">{"'제10장(표)'!$A$5:$L$10"}</definedName>
    <definedName name="산돌이" localSheetId="6" hidden="1">{#N/A,#N/A,FALSE,"단가표지"}</definedName>
    <definedName name="산돌이" localSheetId="5" hidden="1">{#N/A,#N/A,FALSE,"단가표지"}</definedName>
    <definedName name="산돌이" hidden="1">{#N/A,#N/A,FALSE,"단가표지"}</definedName>
    <definedName name="산출" localSheetId="6">'감리원배치기준(소방감리)'!산출</definedName>
    <definedName name="산출" localSheetId="5">'감리원배치기준(통신감리)'!산출</definedName>
    <definedName name="산출">[0]!산출</definedName>
    <definedName name="산출1" localSheetId="6">'감리원배치기준(소방감리)'!산출1</definedName>
    <definedName name="산출1" localSheetId="5">'감리원배치기준(통신감리)'!산출1</definedName>
    <definedName name="산출1">[0]!산출1</definedName>
    <definedName name="산출10" localSheetId="6">'감리원배치기준(소방감리)'!산출10</definedName>
    <definedName name="산출10" localSheetId="5">'감리원배치기준(통신감리)'!산출10</definedName>
    <definedName name="산출10">[0]!산출10</definedName>
    <definedName name="산출3" localSheetId="6">'감리원배치기준(소방감리)'!산출3</definedName>
    <definedName name="산출3" localSheetId="5">'감리원배치기준(통신감리)'!산출3</definedName>
    <definedName name="산출3">[0]!산출3</definedName>
    <definedName name="산출근" localSheetId="6" hidden="1">{"'제10장(표)'!$A$5:$L$10"}</definedName>
    <definedName name="산출근" localSheetId="5" hidden="1">{"'제10장(표)'!$A$5:$L$10"}</definedName>
    <definedName name="산출근" hidden="1">{"'제10장(표)'!$A$5:$L$10"}</definedName>
    <definedName name="산출근거44" localSheetId="6" hidden="1">{"'제10장(표)'!$A$5:$L$10"}</definedName>
    <definedName name="산출근거44" localSheetId="5" hidden="1">{"'제10장(표)'!$A$5:$L$10"}</definedName>
    <definedName name="산출근거44" hidden="1">{"'제10장(표)'!$A$5:$L$10"}</definedName>
    <definedName name="산출금양">[17]산출내역서집계표!$AB$2:$AR$143</definedName>
    <definedName name="상" localSheetId="6" hidden="1">{"'제10장(표)'!$A$5:$L$10"}</definedName>
    <definedName name="상" localSheetId="5" hidden="1">{"'제10장(표)'!$A$5:$L$10"}</definedName>
    <definedName name="상" hidden="1">{"'제10장(표)'!$A$5:$L$10"}</definedName>
    <definedName name="새이">[18]TOTAL3!$Q$7</definedName>
    <definedName name="새이름2" localSheetId="6" hidden="1">#REF!</definedName>
    <definedName name="새이름2" localSheetId="5" hidden="1">#REF!</definedName>
    <definedName name="새이름2" hidden="1">#REF!</definedName>
    <definedName name="서서" localSheetId="6">'감리원배치기준(소방감리)'!서서</definedName>
    <definedName name="서서" localSheetId="5">'감리원배치기준(통신감리)'!서서</definedName>
    <definedName name="서서">[0]!서서</definedName>
    <definedName name="서서서" localSheetId="6">'감리원배치기준(소방감리)'!서서서</definedName>
    <definedName name="서서서" localSheetId="5">'감리원배치기준(통신감리)'!서서서</definedName>
    <definedName name="서서서">[0]!서서서</definedName>
    <definedName name="설계" localSheetId="6">'감리원배치기준(소방감리)'!설계</definedName>
    <definedName name="설계" localSheetId="5">'감리원배치기준(통신감리)'!설계</definedName>
    <definedName name="설계">[0]!설계</definedName>
    <definedName name="설변원가" localSheetId="6">'감리원배치기준(소방감리)'!설변원가</definedName>
    <definedName name="설변원가" localSheetId="5">'감리원배치기준(통신감리)'!설변원가</definedName>
    <definedName name="설변원가">[0]!설변원가</definedName>
    <definedName name="수" localSheetId="6" hidden="1">#REF!</definedName>
    <definedName name="수" localSheetId="5" hidden="1">#REF!</definedName>
    <definedName name="수" hidden="1">#REF!</definedName>
    <definedName name="수수수" localSheetId="6">'감리원배치기준(소방감리)'!수수수</definedName>
    <definedName name="수수수" localSheetId="5">'감리원배치기준(통신감리)'!수수수</definedName>
    <definedName name="수수수">[0]!수수수</definedName>
    <definedName name="수준측량연장" localSheetId="6" hidden="1">{"'제10장(표)'!$A$5:$L$10"}</definedName>
    <definedName name="수준측량연장" localSheetId="5" hidden="1">{"'제10장(표)'!$A$5:$L$10"}</definedName>
    <definedName name="수준측량연장" hidden="1">{"'제10장(표)'!$A$5:$L$10"}</definedName>
    <definedName name="순위결정" localSheetId="6" hidden="1">{"'제10장(표)'!$A$5:$L$10"}</definedName>
    <definedName name="순위결정" localSheetId="5" hidden="1">{"'제10장(표)'!$A$5:$L$10"}</definedName>
    <definedName name="순위결정" hidden="1">{"'제10장(표)'!$A$5:$L$10"}</definedName>
    <definedName name="시트1" localSheetId="6">'감리원배치기준(소방감리)'!시트1</definedName>
    <definedName name="시트1" localSheetId="5">'감리원배치기준(통신감리)'!시트1</definedName>
    <definedName name="시트1">[0]!시트1</definedName>
    <definedName name="신호기" localSheetId="6">'감리원배치기준(소방감리)'!신호기</definedName>
    <definedName name="신호기" localSheetId="5">'감리원배치기준(통신감리)'!신호기</definedName>
    <definedName name="신호기">[0]!신호기</definedName>
    <definedName name="실행추" localSheetId="6" hidden="1">{#N/A,#N/A,FALSE,"포장2"}</definedName>
    <definedName name="실행추" localSheetId="5" hidden="1">{#N/A,#N/A,FALSE,"포장2"}</definedName>
    <definedName name="실행추" hidden="1">{#N/A,#N/A,FALSE,"포장2"}</definedName>
    <definedName name="ㅇㄴ" localSheetId="6" hidden="1">{#N/A,#N/A,FALSE,"구조2"}</definedName>
    <definedName name="ㅇㄴ" localSheetId="5" hidden="1">{#N/A,#N/A,FALSE,"구조2"}</definedName>
    <definedName name="ㅇㄴ" hidden="1">{#N/A,#N/A,FALSE,"구조2"}</definedName>
    <definedName name="ㅇㄴㄴㄴㄴㄴㄴㄴㄴㄴ" localSheetId="6" hidden="1">{#N/A,#N/A,FALSE,"혼합골재"}</definedName>
    <definedName name="ㅇㄴㄴㄴㄴㄴㄴㄴㄴㄴ" localSheetId="5" hidden="1">{#N/A,#N/A,FALSE,"혼합골재"}</definedName>
    <definedName name="ㅇㄴㄴㄴㄴㄴㄴㄴㄴㄴ" hidden="1">{#N/A,#N/A,FALSE,"혼합골재"}</definedName>
    <definedName name="ㅇㄴㄹㄴㅇㄹ" localSheetId="6">'감리원배치기준(소방감리)'!ㅇㄴㄹㄴㅇㄹ</definedName>
    <definedName name="ㅇㄴㄹㄴㅇㄹ" localSheetId="5">'감리원배치기준(통신감리)'!ㅇㄴㄹㄴㅇㄹ</definedName>
    <definedName name="ㅇㄴㄹㄴㅇㄹ">[0]!ㅇㄴㄹㄴㅇㄹ</definedName>
    <definedName name="ㅇㄴㄻ" localSheetId="6" hidden="1">{#N/A,#N/A,FALSE,"표지목차"}</definedName>
    <definedName name="ㅇㄴㄻ" localSheetId="5" hidden="1">{#N/A,#N/A,FALSE,"표지목차"}</definedName>
    <definedName name="ㅇㄴㄻ" hidden="1">{#N/A,#N/A,FALSE,"표지목차"}</definedName>
    <definedName name="ㅇㄴㄻㄴㅇ" localSheetId="6" hidden="1">{#N/A,#N/A,FALSE,"표지목차"}</definedName>
    <definedName name="ㅇㄴㄻㄴㅇ" localSheetId="5" hidden="1">{#N/A,#N/A,FALSE,"표지목차"}</definedName>
    <definedName name="ㅇㄴㄻㄴㅇ" hidden="1">{#N/A,#N/A,FALSE,"표지목차"}</definedName>
    <definedName name="ㅇㄴㅁ" localSheetId="6" hidden="1">#REF!</definedName>
    <definedName name="ㅇㄴㅁ" localSheetId="5" hidden="1">#REF!</definedName>
    <definedName name="ㅇㄴㅁ" hidden="1">#REF!</definedName>
    <definedName name="ㅇㄹ" localSheetId="6" hidden="1">{#N/A,#N/A,FALSE,"토공2"}</definedName>
    <definedName name="ㅇㄹ" localSheetId="5" hidden="1">{#N/A,#N/A,FALSE,"토공2"}</definedName>
    <definedName name="ㅇㄹ" hidden="1">{#N/A,#N/A,FALSE,"토공2"}</definedName>
    <definedName name="ㅇㄹㄴㅀㄹㅇㅎㄹㅇㅎ" localSheetId="6" hidden="1">{#N/A,#N/A,FALSE,"2~8번"}</definedName>
    <definedName name="ㅇㄹㄴㅀㄹㅇㅎㄹㅇㅎ" localSheetId="5" hidden="1">{#N/A,#N/A,FALSE,"2~8번"}</definedName>
    <definedName name="ㅇㄹㄴㅀㄹㅇㅎㄹㅇㅎ" hidden="1">{#N/A,#N/A,FALSE,"2~8번"}</definedName>
    <definedName name="ㅇㄹㄹ" localSheetId="6" hidden="1">#REF!</definedName>
    <definedName name="ㅇㄹㄹ" localSheetId="5" hidden="1">#REF!</definedName>
    <definedName name="ㅇㄹㄹ" hidden="1">#REF!</definedName>
    <definedName name="ㅇㄹㅇㄹ" localSheetId="6" hidden="1">#REF!</definedName>
    <definedName name="ㅇㄹㅇㄹ" localSheetId="5" hidden="1">#REF!</definedName>
    <definedName name="ㅇㄹㅇㄹ" hidden="1">#REF!</definedName>
    <definedName name="ㅇㄻㄴㅁㄴㄻ" localSheetId="6" hidden="1">{#N/A,#N/A,FALSE,"단가표지"}</definedName>
    <definedName name="ㅇㄻㄴㅁㄴㄻ" localSheetId="5" hidden="1">{#N/A,#N/A,FALSE,"단가표지"}</definedName>
    <definedName name="ㅇㄻㄴㅁㄴㄻ" hidden="1">{#N/A,#N/A,FALSE,"단가표지"}</definedName>
    <definedName name="ㅇㄻㅇㄻㄴㄹ" localSheetId="6" hidden="1">{#N/A,#N/A,FALSE,"단가표지"}</definedName>
    <definedName name="ㅇㄻㅇㄻㄴㄹ" localSheetId="5" hidden="1">{#N/A,#N/A,FALSE,"단가표지"}</definedName>
    <definedName name="ㅇㄻㅇㄻㄴㄹ" hidden="1">{#N/A,#N/A,FALSE,"단가표지"}</definedName>
    <definedName name="ㅇㅀㅁㅇㅁㅇ" localSheetId="6" hidden="1">{#N/A,#N/A,FALSE,"단가표지"}</definedName>
    <definedName name="ㅇㅀㅁㅇㅁㅇ" localSheetId="5" hidden="1">{#N/A,#N/A,FALSE,"단가표지"}</definedName>
    <definedName name="ㅇㅀㅁㅇㅁㅇ" hidden="1">{#N/A,#N/A,FALSE,"단가표지"}</definedName>
    <definedName name="ㅇㅀㅎㅎㅎㅎㅎㅎㅎㅎㅎㅎㅎㅎㅎㅎㅎ" localSheetId="6" hidden="1">{#N/A,#N/A,FALSE,"구조2"}</definedName>
    <definedName name="ㅇㅀㅎㅎㅎㅎㅎㅎㅎㅎㅎㅎㅎㅎㅎㅎㅎ" localSheetId="5" hidden="1">{#N/A,#N/A,FALSE,"구조2"}</definedName>
    <definedName name="ㅇㅀㅎㅎㅎㅎㅎㅎㅎㅎㅎㅎㅎㅎㅎㅎㅎ" hidden="1">{#N/A,#N/A,FALSE,"구조2"}</definedName>
    <definedName name="ㅇㅁㄴ" localSheetId="6" hidden="1">{#N/A,#N/A,FALSE,"혼합골재"}</definedName>
    <definedName name="ㅇㅁㄴ" localSheetId="5" hidden="1">{#N/A,#N/A,FALSE,"혼합골재"}</definedName>
    <definedName name="ㅇㅁㄴ" hidden="1">{#N/A,#N/A,FALSE,"혼합골재"}</definedName>
    <definedName name="ㅇㅇㄹ" localSheetId="6" hidden="1">#REF!</definedName>
    <definedName name="ㅇㅇㄹ" localSheetId="5" hidden="1">#REF!</definedName>
    <definedName name="ㅇㅇㄹ" hidden="1">#REF!</definedName>
    <definedName name="ㅇㅇㅇㅇ" localSheetId="6" hidden="1">#REF!</definedName>
    <definedName name="ㅇㅇㅇㅇ" localSheetId="5" hidden="1">#REF!</definedName>
    <definedName name="ㅇㅇㅇㅇ" hidden="1">#REF!</definedName>
    <definedName name="ㅇ호" localSheetId="6" hidden="1">{#N/A,#N/A,FALSE,"혼합골재"}</definedName>
    <definedName name="ㅇ호" localSheetId="5" hidden="1">{#N/A,#N/A,FALSE,"혼합골재"}</definedName>
    <definedName name="ㅇ호" hidden="1">{#N/A,#N/A,FALSE,"혼합골재"}</definedName>
    <definedName name="아" localSheetId="6">'감리원배치기준(소방감리)'!아</definedName>
    <definedName name="아" localSheetId="5">'감리원배치기준(통신감리)'!아</definedName>
    <definedName name="아">[0]!아</definedName>
    <definedName name="아아" localSheetId="6">#REF!,#REF!</definedName>
    <definedName name="아아" localSheetId="5">#REF!,#REF!</definedName>
    <definedName name="아아">#REF!,#REF!</definedName>
    <definedName name="아아아" localSheetId="6">'감리원배치기준(소방감리)'!아아아</definedName>
    <definedName name="아아아" localSheetId="5">'감리원배치기준(통신감리)'!아아아</definedName>
    <definedName name="아아아">[0]!아아아</definedName>
    <definedName name="아앙" localSheetId="6">#REF!,#REF!</definedName>
    <definedName name="아앙" localSheetId="5">#REF!,#REF!</definedName>
    <definedName name="아앙">#REF!,#REF!</definedName>
    <definedName name="야야" localSheetId="6">'감리원배치기준(소방감리)'!야야</definedName>
    <definedName name="야야" localSheetId="5">'감리원배치기준(통신감리)'!야야</definedName>
    <definedName name="야야">[0]!야야</definedName>
    <definedName name="어어어" localSheetId="6">'감리원배치기준(소방감리)'!어어어</definedName>
    <definedName name="어어어" localSheetId="5">'감리원배치기준(통신감리)'!어어어</definedName>
    <definedName name="어어어">[0]!어어어</definedName>
    <definedName name="어엉" localSheetId="6">'감리원배치기준(소방감리)'!어엉</definedName>
    <definedName name="어엉" localSheetId="5">'감리원배치기준(통신감리)'!어엉</definedName>
    <definedName name="어엉">[0]!어엉</definedName>
    <definedName name="억이상" localSheetId="6" hidden="1">{#N/A,#N/A,FALSE,"2~8번"}</definedName>
    <definedName name="억이상" localSheetId="5" hidden="1">{#N/A,#N/A,FALSE,"2~8번"}</definedName>
    <definedName name="억이상" hidden="1">{#N/A,#N/A,FALSE,"2~8번"}</definedName>
    <definedName name="업체" localSheetId="6" hidden="1">#REF!</definedName>
    <definedName name="업체" localSheetId="5" hidden="1">#REF!</definedName>
    <definedName name="업체" hidden="1">#REF!</definedName>
    <definedName name="연접" localSheetId="6">'감리원배치기준(소방감리)'!연접</definedName>
    <definedName name="연접" localSheetId="5">'감리원배치기준(통신감리)'!연접</definedName>
    <definedName name="연접">[0]!연접</definedName>
    <definedName name="연접물량" localSheetId="6">'감리원배치기준(소방감리)'!연접물량</definedName>
    <definedName name="연접물량" localSheetId="5">'감리원배치기준(통신감리)'!연접물량</definedName>
    <definedName name="연접물량">[0]!연접물량</definedName>
    <definedName name="예산서1" localSheetId="6">'감리원배치기준(소방감리)'!예산서1</definedName>
    <definedName name="예산서1" localSheetId="5">'감리원배치기준(통신감리)'!예산서1</definedName>
    <definedName name="예산서1">[0]!예산서1</definedName>
    <definedName name="오" localSheetId="6" hidden="1">#REF!</definedName>
    <definedName name="오" localSheetId="5" hidden="1">#REF!</definedName>
    <definedName name="오" hidden="1">#REF!</definedName>
    <definedName name="오오" localSheetId="6">'감리원배치기준(소방감리)'!오오</definedName>
    <definedName name="오오" localSheetId="5">'감리원배치기준(통신감리)'!오오</definedName>
    <definedName name="오오">[0]!오오</definedName>
    <definedName name="오호표">[19]환경평가!$H$126</definedName>
    <definedName name="오ㅗ오" localSheetId="6">'감리원배치기준(소방감리)'!오ㅗ오</definedName>
    <definedName name="오ㅗ오" localSheetId="5">'감리원배치기준(통신감리)'!오ㅗ오</definedName>
    <definedName name="오ㅗ오">[0]!오ㅗ오</definedName>
    <definedName name="옹" localSheetId="6" hidden="1">{#N/A,#N/A,FALSE,"운반시간"}</definedName>
    <definedName name="옹" localSheetId="5" hidden="1">{#N/A,#N/A,FALSE,"운반시간"}</definedName>
    <definedName name="옹" hidden="1">{#N/A,#N/A,FALSE,"운반시간"}</definedName>
    <definedName name="완공3" localSheetId="6" hidden="1">#REF!</definedName>
    <definedName name="완공3" localSheetId="5" hidden="1">#REF!</definedName>
    <definedName name="완공3" hidden="1">#REF!</definedName>
    <definedName name="용접공">[4]물가자료!$C$22</definedName>
    <definedName name="우ㅗ홓ㅇ" localSheetId="6" hidden="1">{#N/A,#N/A,FALSE,"조골재"}</definedName>
    <definedName name="우ㅗ홓ㅇ" localSheetId="5" hidden="1">{#N/A,#N/A,FALSE,"조골재"}</definedName>
    <definedName name="우ㅗ홓ㅇ" hidden="1">{#N/A,#N/A,FALSE,"조골재"}</definedName>
    <definedName name="원가계산창" localSheetId="6">'감리원배치기준(소방감리)'!원가계산창</definedName>
    <definedName name="원가계산창" localSheetId="5">'감리원배치기준(통신감리)'!원가계산창</definedName>
    <definedName name="원가계산창">[0]!원가계산창</definedName>
    <definedName name="원남내역" localSheetId="6" hidden="1">#REF!</definedName>
    <definedName name="원남내역" localSheetId="5" hidden="1">#REF!</definedName>
    <definedName name="원남내역" hidden="1">#REF!</definedName>
    <definedName name="을지로" localSheetId="6">'감리원배치기준(소방감리)'!을지로</definedName>
    <definedName name="을지로" localSheetId="5">'감리원배치기준(통신감리)'!을지로</definedName>
    <definedName name="을지로">[0]!을지로</definedName>
    <definedName name="의" localSheetId="6" hidden="1">{#N/A,#N/A,FALSE,"운반시간"}</definedName>
    <definedName name="의" localSheetId="5" hidden="1">{#N/A,#N/A,FALSE,"운반시간"}</definedName>
    <definedName name="의" hidden="1">{#N/A,#N/A,FALSE,"운반시간"}</definedName>
    <definedName name="이급">[19]인구!$G$19</definedName>
    <definedName name="이야" localSheetId="6" hidden="1">{"'관경확장'!$A$79:$M$98","'관경확장'!$A$54:$M$78"}</definedName>
    <definedName name="이야" localSheetId="5" hidden="1">{"'관경확장'!$A$79:$M$98","'관경확장'!$A$54:$M$78"}</definedName>
    <definedName name="이야" hidden="1">{"'관경확장'!$A$79:$M$98","'관경확장'!$A$54:$M$78"}</definedName>
    <definedName name="이정" localSheetId="6" hidden="1">{#N/A,#N/A,FALSE,"2~8번"}</definedName>
    <definedName name="이정" localSheetId="5" hidden="1">{#N/A,#N/A,FALSE,"2~8번"}</definedName>
    <definedName name="이정" hidden="1">{#N/A,#N/A,FALSE,"2~8번"}</definedName>
    <definedName name="인부">[19]인구!$G$21</definedName>
    <definedName name="인쇄양식" localSheetId="6">'감리원배치기준(소방감리)'!인쇄양식</definedName>
    <definedName name="인쇄양식" localSheetId="5">'감리원배치기준(통신감리)'!인쇄양식</definedName>
    <definedName name="인쇄양식">[0]!인쇄양식</definedName>
    <definedName name="일" localSheetId="6" hidden="1">#REF!</definedName>
    <definedName name="일" localSheetId="5" hidden="1">#REF!</definedName>
    <definedName name="일" hidden="1">#REF!</definedName>
    <definedName name="일급">[19]인구!$G$18</definedName>
    <definedName name="일반철콘" localSheetId="6" hidden="1">{#N/A,#N/A,FALSE,"토공2"}</definedName>
    <definedName name="일반철콘" localSheetId="5" hidden="1">{#N/A,#N/A,FALSE,"토공2"}</definedName>
    <definedName name="일반철콘" hidden="1">{#N/A,#N/A,FALSE,"토공2"}</definedName>
    <definedName name="일위2" localSheetId="6">#REF!,#REF!</definedName>
    <definedName name="일위2" localSheetId="5">#REF!,#REF!</definedName>
    <definedName name="일위2">#REF!,#REF!</definedName>
    <definedName name="일위다" localSheetId="6" hidden="1">{"'제10장(표)'!$A$5:$L$10"}</definedName>
    <definedName name="일위다" localSheetId="5" hidden="1">{"'제10장(표)'!$A$5:$L$10"}</definedName>
    <definedName name="일위다" hidden="1">{"'제10장(표)'!$A$5:$L$10"}</definedName>
    <definedName name="일위대" localSheetId="6" hidden="1">{"'제10장(표)'!$A$5:$L$10"}</definedName>
    <definedName name="일위대" localSheetId="5" hidden="1">{"'제10장(표)'!$A$5:$L$10"}</definedName>
    <definedName name="일위대" hidden="1">{"'제10장(표)'!$A$5:$L$10"}</definedName>
    <definedName name="일위대가서" localSheetId="6">#REF!,#REF!</definedName>
    <definedName name="일위대가서" localSheetId="5">#REF!,#REF!</definedName>
    <definedName name="일위대가서">#REF!,#REF!</definedName>
    <definedName name="임률" localSheetId="6">'감리원배치기준(소방감리)'!임률</definedName>
    <definedName name="임률" localSheetId="5">'감리원배치기준(통신감리)'!임률</definedName>
    <definedName name="임률">[0]!임률</definedName>
    <definedName name="입찰금액안" localSheetId="6" hidden="1">#REF!</definedName>
    <definedName name="입찰금액안" localSheetId="5" hidden="1">#REF!</definedName>
    <definedName name="입찰금액안" hidden="1">#REF!</definedName>
    <definedName name="잉크">[16]예측단가간지!$D$20</definedName>
    <definedName name="ㅈ" localSheetId="6" hidden="1">{#N/A,#N/A,FALSE,"혼합골재"}</definedName>
    <definedName name="ㅈ" localSheetId="5" hidden="1">{#N/A,#N/A,FALSE,"혼합골재"}</definedName>
    <definedName name="ㅈ" hidden="1">{#N/A,#N/A,FALSE,"혼합골재"}</definedName>
    <definedName name="ㅈㄷㄱㄷㅈㄱㄷㅈ" localSheetId="6" hidden="1">{#N/A,#N/A,FALSE,"표지목차"}</definedName>
    <definedName name="ㅈㄷㄱㄷㅈㄱㄷㅈ" localSheetId="5" hidden="1">{#N/A,#N/A,FALSE,"표지목차"}</definedName>
    <definedName name="ㅈㄷㄱㄷㅈㄱㄷㅈ" hidden="1">{#N/A,#N/A,FALSE,"표지목차"}</definedName>
    <definedName name="ㅈㅈ" localSheetId="6" hidden="1">#REF!</definedName>
    <definedName name="ㅈㅈ" localSheetId="5" hidden="1">#REF!</definedName>
    <definedName name="ㅈㅈ" hidden="1">#REF!</definedName>
    <definedName name="자동차OD">[20]현장조사!$J$25</definedName>
    <definedName name="자재" localSheetId="6" hidden="1">{#N/A,#N/A,FALSE,"2~8번"}</definedName>
    <definedName name="자재" localSheetId="5" hidden="1">{#N/A,#N/A,FALSE,"2~8번"}</definedName>
    <definedName name="자재" hidden="1">{#N/A,#N/A,FALSE,"2~8번"}</definedName>
    <definedName name="자재단가근거" localSheetId="6" hidden="1">#REF!</definedName>
    <definedName name="자재단가근거" localSheetId="5" hidden="1">#REF!</definedName>
    <definedName name="자재단가근거" hidden="1">#REF!</definedName>
    <definedName name="전시장비노임단가" localSheetId="6" hidden="1">{"SJ - 기본 보기",#N/A,FALSE,"공사별 외주견적"}</definedName>
    <definedName name="전시장비노임단가" localSheetId="5" hidden="1">{"SJ - 기본 보기",#N/A,FALSE,"공사별 외주견적"}</definedName>
    <definedName name="전시장비노임단가" hidden="1">{"SJ - 기본 보기",#N/A,FALSE,"공사별 외주견적"}</definedName>
    <definedName name="전영희" localSheetId="6" hidden="1">{#N/A,#N/A,FALSE,"골재소요량";#N/A,#N/A,FALSE,"골재소요량"}</definedName>
    <definedName name="전영희" localSheetId="5" hidden="1">{#N/A,#N/A,FALSE,"골재소요량";#N/A,#N/A,FALSE,"골재소요량"}</definedName>
    <definedName name="전영희" hidden="1">{#N/A,#N/A,FALSE,"골재소요량";#N/A,#N/A,FALSE,"골재소요량"}</definedName>
    <definedName name="점멸기입력" localSheetId="6">'감리원배치기준(소방감리)'!점멸기입력</definedName>
    <definedName name="점멸기입력" localSheetId="5">'감리원배치기준(통신감리)'!점멸기입력</definedName>
    <definedName name="점멸기입력">[0]!점멸기입력</definedName>
    <definedName name="정관3중" localSheetId="6">'감리원배치기준(소방감리)'!정관3중</definedName>
    <definedName name="정관3중" localSheetId="5">'감리원배치기준(통신감리)'!정관3중</definedName>
    <definedName name="정관3중">[0]!정관3중</definedName>
    <definedName name="조건_입력" localSheetId="6">[21]!조건_입력</definedName>
    <definedName name="조건_입력" localSheetId="5">[21]!조건_입력</definedName>
    <definedName name="조건_입력">[21]!조건_입력</definedName>
    <definedName name="조사가" localSheetId="6" hidden="1">#REF!</definedName>
    <definedName name="조사가" localSheetId="5" hidden="1">#REF!</definedName>
    <definedName name="조사가" hidden="1">#REF!</definedName>
    <definedName name="중급">[15]상세!$G$25</definedName>
    <definedName name="중급기능사">'[22]1.인건비'!$C$12</definedName>
    <definedName name="중급기술자">'[22]1.인건비'!$C$9</definedName>
    <definedName name="중기조건" localSheetId="6">#REF!,#REF!</definedName>
    <definedName name="중기조건" localSheetId="5">#REF!,#REF!</definedName>
    <definedName name="중기조건">#REF!,#REF!</definedName>
    <definedName name="증감1" localSheetId="6" hidden="1">{#N/A,#N/A,FALSE,"2~8번"}</definedName>
    <definedName name="증감1" localSheetId="5" hidden="1">{#N/A,#N/A,FALSE,"2~8번"}</definedName>
    <definedName name="증감1" hidden="1">{#N/A,#N/A,FALSE,"2~8번"}</definedName>
    <definedName name="지니" localSheetId="6" hidden="1">{"'제10장(표)'!$A$5:$L$10"}</definedName>
    <definedName name="지니" localSheetId="5" hidden="1">{"'제10장(표)'!$A$5:$L$10"}</definedName>
    <definedName name="지니" hidden="1">{"'제10장(표)'!$A$5:$L$10"}</definedName>
    <definedName name="직매54P" localSheetId="6" hidden="1">{#N/A,#N/A,TRUE,"토적및재료집계";#N/A,#N/A,TRUE,"토적및재료집계";#N/A,#N/A,TRUE,"단위량"}</definedName>
    <definedName name="직매54P" localSheetId="5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진석" localSheetId="6">#REF!,#REF!</definedName>
    <definedName name="진석" localSheetId="5">#REF!,#REF!</definedName>
    <definedName name="진석">#REF!,#REF!</definedName>
    <definedName name="ㅊㅍㅋㅌㅊㅋ" localSheetId="6" hidden="1">{#N/A,#N/A,FALSE,"운반시간"}</definedName>
    <definedName name="ㅊㅍㅋㅌㅊㅋ" localSheetId="5" hidden="1">{#N/A,#N/A,FALSE,"운반시간"}</definedName>
    <definedName name="ㅊㅍㅋㅌㅊㅋ" hidden="1">{#N/A,#N/A,FALSE,"운반시간"}</definedName>
    <definedName name="ㅊㅍㅋㅌㅍㅌ" localSheetId="6" hidden="1">{#N/A,#N/A,FALSE,"혼합골재"}</definedName>
    <definedName name="ㅊㅍㅋㅌㅍㅌ" localSheetId="5" hidden="1">{#N/A,#N/A,FALSE,"혼합골재"}</definedName>
    <definedName name="ㅊㅍㅋㅌㅍㅌ" hidden="1">{#N/A,#N/A,FALSE,"혼합골재"}</definedName>
    <definedName name="ㅊ퓿ㅍ" localSheetId="6" hidden="1">{#N/A,#N/A,FALSE,"혼합골재"}</definedName>
    <definedName name="ㅊ퓿ㅍ" localSheetId="5" hidden="1">{#N/A,#N/A,FALSE,"혼합골재"}</definedName>
    <definedName name="ㅊ퓿ㅍ" hidden="1">{#N/A,#N/A,FALSE,"혼합골재"}</definedName>
    <definedName name="책임">[19]인구!$G$17</definedName>
    <definedName name="챠트1" localSheetId="6">'감리원배치기준(소방감리)'!챠트1</definedName>
    <definedName name="챠트1" localSheetId="5">'감리원배치기준(통신감리)'!챠트1</definedName>
    <definedName name="챠트1">[0]!챠트1</definedName>
    <definedName name="처처" localSheetId="6">'감리원배치기준(소방감리)'!처처</definedName>
    <definedName name="처처" localSheetId="5">'감리원배치기준(통신감리)'!처처</definedName>
    <definedName name="처처">[0]!처처</definedName>
    <definedName name="철근공">[4]물가자료!$C$4</definedName>
    <definedName name="초급">[15]상세!$G$26</definedName>
    <definedName name="초초" localSheetId="6">'감리원배치기준(소방감리)'!초초</definedName>
    <definedName name="초초" localSheetId="5">'감리원배치기준(통신감리)'!초초</definedName>
    <definedName name="초초">[0]!초초</definedName>
    <definedName name="촤" localSheetId="6" hidden="1">{"SJ - 기본 보기",#N/A,FALSE,"공사별 외주견적"}</definedName>
    <definedName name="촤" localSheetId="5" hidden="1">{"SJ - 기본 보기",#N/A,FALSE,"공사별 외주견적"}</definedName>
    <definedName name="촤" hidden="1">{"SJ - 기본 보기",#N/A,FALSE,"공사별 외주견적"}</definedName>
    <definedName name="츄츄" localSheetId="6">#REF!,#REF!</definedName>
    <definedName name="츄츄" localSheetId="5">#REF!,#REF!</definedName>
    <definedName name="츄츄">#REF!,#REF!</definedName>
    <definedName name="ㅋㅋㅋ" localSheetId="6" hidden="1">{#N/A,#N/A,FALSE,"전력간선"}</definedName>
    <definedName name="ㅋㅋㅋ" localSheetId="5" hidden="1">{#N/A,#N/A,FALSE,"전력간선"}</definedName>
    <definedName name="ㅋㅋㅋ" hidden="1">{#N/A,#N/A,FALSE,"전력간선"}</definedName>
    <definedName name="케이블간지" localSheetId="6" hidden="1">{#N/A,#N/A,TRUE,"토적및재료집계";#N/A,#N/A,TRUE,"토적및재료집계";#N/A,#N/A,TRUE,"단위량"}</definedName>
    <definedName name="케이블간지" localSheetId="5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딩">[20]현장조사!$J$51</definedName>
    <definedName name="콘">[23]토공사!$B$10</definedName>
    <definedName name="콘크리트2" localSheetId="6" hidden="1">#REF!</definedName>
    <definedName name="콘크리트2" localSheetId="5" hidden="1">#REF!</definedName>
    <definedName name="콘크리트2" hidden="1">#REF!</definedName>
    <definedName name="쿠쿠" localSheetId="6">'감리원배치기준(소방감리)'!쿠쿠</definedName>
    <definedName name="쿠쿠" localSheetId="5">'감리원배치기준(통신감리)'!쿠쿠</definedName>
    <definedName name="쿠쿠">[0]!쿠쿠</definedName>
    <definedName name="키키키" localSheetId="6">#REF!,#REF!</definedName>
    <definedName name="키키키" localSheetId="5">#REF!,#REF!</definedName>
    <definedName name="키키키">#REF!,#REF!</definedName>
    <definedName name="ㅌㅍ츛ㅌ" localSheetId="6" hidden="1">{#N/A,#N/A,FALSE,"운반시간"}</definedName>
    <definedName name="ㅌㅍ츛ㅌ" localSheetId="5" hidden="1">{#N/A,#N/A,FALSE,"운반시간"}</definedName>
    <definedName name="ㅌㅍ츛ㅌ" hidden="1">{#N/A,#N/A,FALSE,"운반시간"}</definedName>
    <definedName name="테스크" localSheetId="6" hidden="1">{#N/A,#N/A,FALSE,"단가표지"}</definedName>
    <definedName name="테스크" localSheetId="5" hidden="1">{#N/A,#N/A,FALSE,"단가표지"}</definedName>
    <definedName name="테스크" hidden="1">{#N/A,#N/A,FALSE,"단가표지"}</definedName>
    <definedName name="템플리트모듈1" localSheetId="6">[0]!BlankMacro1</definedName>
    <definedName name="템플리트모듈1" localSheetId="5">[0]!BlankMacro1</definedName>
    <definedName name="템플리트모듈1">[0]!BlankMacro1</definedName>
    <definedName name="템플리트모듈2" localSheetId="6">[0]!BlankMacro1</definedName>
    <definedName name="템플리트모듈2" localSheetId="5">[0]!BlankMacro1</definedName>
    <definedName name="템플리트모듈2">[0]!BlankMacro1</definedName>
    <definedName name="템플리트모듈3" localSheetId="6">[0]!BlankMacro1</definedName>
    <definedName name="템플리트모듈3" localSheetId="5">[0]!BlankMacro1</definedName>
    <definedName name="템플리트모듈3">[0]!BlankMacro1</definedName>
    <definedName name="템플리트모듈4" localSheetId="6">[0]!BlankMacro1</definedName>
    <definedName name="템플리트모듈4" localSheetId="5">[0]!BlankMacro1</definedName>
    <definedName name="템플리트모듈4">[0]!BlankMacro1</definedName>
    <definedName name="템플리트모듈5" localSheetId="6">[0]!BlankMacro1</definedName>
    <definedName name="템플리트모듈5" localSheetId="5">[0]!BlankMacro1</definedName>
    <definedName name="템플리트모듈5">[0]!BlankMacro1</definedName>
    <definedName name="템플리트모듈6" localSheetId="6">[0]!BlankMacro1</definedName>
    <definedName name="템플리트모듈6" localSheetId="5">[0]!BlankMacro1</definedName>
    <definedName name="템플리트모듈6">[0]!BlankMacro1</definedName>
    <definedName name="토" localSheetId="6" hidden="1">#REF!</definedName>
    <definedName name="토" localSheetId="5" hidden="1">#REF!</definedName>
    <definedName name="토" hidden="1">#REF!</definedName>
    <definedName name="토공1" localSheetId="6">'감리원배치기준(소방감리)'!토공1</definedName>
    <definedName name="토공1" localSheetId="5">'감리원배치기준(통신감리)'!토공1</definedName>
    <definedName name="토공1">[0]!토공1</definedName>
    <definedName name="토공222" localSheetId="6" hidden="1">{#N/A,#N/A,FALSE,"토공2"}</definedName>
    <definedName name="토공222" localSheetId="5" hidden="1">{#N/A,#N/A,FALSE,"토공2"}</definedName>
    <definedName name="토공222" hidden="1">{#N/A,#N/A,FALSE,"토공2"}</definedName>
    <definedName name="토공추가" localSheetId="6">'감리원배치기준(소방감리)'!토공추가</definedName>
    <definedName name="토공추가" localSheetId="5">'감리원배치기준(통신감리)'!토공추가</definedName>
    <definedName name="토공추가">[0]!토공추가</definedName>
    <definedName name="토목" localSheetId="6" hidden="1">{#N/A,#N/A,FALSE,"단가표지"}</definedName>
    <definedName name="토목" localSheetId="5" hidden="1">{#N/A,#N/A,FALSE,"단가표지"}</definedName>
    <definedName name="토목" hidden="1">{#N/A,#N/A,FALSE,"단가표지"}</definedName>
    <definedName name="토목설계" localSheetId="6" hidden="1">{#N/A,#N/A,FALSE,"골재소요량";#N/A,#N/A,FALSE,"골재소요량"}</definedName>
    <definedName name="토목설계" localSheetId="5" hidden="1">{#N/A,#N/A,FALSE,"골재소요량";#N/A,#N/A,FALSE,"골재소요량"}</definedName>
    <definedName name="토목설계" hidden="1">{#N/A,#N/A,FALSE,"골재소요량";#N/A,#N/A,FALSE,"골재소요량"}</definedName>
    <definedName name="토질기술자노임단가" localSheetId="6" hidden="1">{#N/A,#N/A,FALSE,"골재소요량";#N/A,#N/A,FALSE,"골재소요량"}</definedName>
    <definedName name="토질기술자노임단가" localSheetId="5" hidden="1">{#N/A,#N/A,FALSE,"골재소요량";#N/A,#N/A,FALSE,"골재소요량"}</definedName>
    <definedName name="토질기술자노임단가" hidden="1">{#N/A,#N/A,FALSE,"골재소요량";#N/A,#N/A,FALSE,"골재소요량"}</definedName>
    <definedName name="토질노임단가" localSheetId="6" hidden="1">{"SJ - 기본 보기",#N/A,FALSE,"공사별 외주견적"}</definedName>
    <definedName name="토질노임단가" localSheetId="5" hidden="1">{"SJ - 기본 보기",#N/A,FALSE,"공사별 외주견적"}</definedName>
    <definedName name="토질노임단가" hidden="1">{"SJ - 기본 보기",#N/A,FALSE,"공사별 외주견적"}</definedName>
    <definedName name="토토토" localSheetId="6">'감리원배치기준(소방감리)'!토토토</definedName>
    <definedName name="토토토" localSheetId="5">'감리원배치기준(통신감리)'!토토토</definedName>
    <definedName name="토토토">[0]!토토토</definedName>
    <definedName name="통합" localSheetId="6">'감리원배치기준(소방감리)'!통합</definedName>
    <definedName name="통합" localSheetId="5">'감리원배치기준(통신감리)'!통합</definedName>
    <definedName name="통합">[0]!통합</definedName>
    <definedName name="통합1" localSheetId="6">'감리원배치기준(소방감리)'!통합1</definedName>
    <definedName name="통합1" localSheetId="5">'감리원배치기준(통신감리)'!통합1</definedName>
    <definedName name="통합1">[0]!통합1</definedName>
    <definedName name="톻합1" localSheetId="6">'감리원배치기준(소방감리)'!톻합1</definedName>
    <definedName name="톻합1" localSheetId="5">'감리원배치기준(통신감리)'!톻합1</definedName>
    <definedName name="톻합1">[0]!톻합1</definedName>
    <definedName name="특급">[15]상세!$G$23</definedName>
    <definedName name="ㅍ춫" localSheetId="6" hidden="1">{#N/A,#N/A,FALSE,"골재소요량";#N/A,#N/A,FALSE,"골재소요량"}</definedName>
    <definedName name="ㅍ춫" localSheetId="5" hidden="1">{#N/A,#N/A,FALSE,"골재소요량";#N/A,#N/A,FALSE,"골재소요량"}</definedName>
    <definedName name="ㅍ춫" hidden="1">{#N/A,#N/A,FALSE,"골재소요량";#N/A,#N/A,FALSE,"골재소요량"}</definedName>
    <definedName name="ㅍ츝" localSheetId="6" hidden="1">{#N/A,#N/A,FALSE,"표지목차"}</definedName>
    <definedName name="ㅍ츝" localSheetId="5" hidden="1">{#N/A,#N/A,FALSE,"표지목차"}</definedName>
    <definedName name="ㅍ츝" hidden="1">{#N/A,#N/A,FALSE,"표지목차"}</definedName>
    <definedName name="ㅍㅍ" localSheetId="6" hidden="1">{#N/A,#N/A,TRUE,"토적및재료집계";#N/A,#N/A,TRUE,"토적및재료집계";#N/A,#N/A,TRUE,"단위량"}</definedName>
    <definedName name="ㅍㅍ" localSheetId="5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파일" localSheetId="6" hidden="1">#REF!</definedName>
    <definedName name="파일" localSheetId="5" hidden="1">#REF!</definedName>
    <definedName name="파일" hidden="1">#REF!</definedName>
    <definedName name="팔" localSheetId="6" hidden="1">#REF!</definedName>
    <definedName name="팔" localSheetId="5" hidden="1">#REF!</definedName>
    <definedName name="팔" hidden="1">#REF!</definedName>
    <definedName name="표지1" localSheetId="6" hidden="1">{#N/A,#N/A,TRUE,"1";#N/A,#N/A,TRUE,"2";#N/A,#N/A,TRUE,"3";#N/A,#N/A,TRUE,"4";#N/A,#N/A,TRUE,"5";#N/A,#N/A,TRUE,"6";#N/A,#N/A,TRUE,"7"}</definedName>
    <definedName name="표지1" localSheetId="5" hidden="1">{#N/A,#N/A,TRUE,"1";#N/A,#N/A,TRUE,"2";#N/A,#N/A,TRUE,"3";#N/A,#N/A,TRUE,"4";#N/A,#N/A,TRUE,"5";#N/A,#N/A,TRUE,"6";#N/A,#N/A,TRUE,"7"}</definedName>
    <definedName name="표지1" hidden="1">{#N/A,#N/A,TRUE,"1";#N/A,#N/A,TRUE,"2";#N/A,#N/A,TRUE,"3";#N/A,#N/A,TRUE,"4";#N/A,#N/A,TRUE,"5";#N/A,#N/A,TRUE,"6";#N/A,#N/A,TRUE,"7"}</definedName>
    <definedName name="푸푸푸" localSheetId="6">#REF!,#REF!</definedName>
    <definedName name="푸푸푸" localSheetId="5">#REF!,#REF!</definedName>
    <definedName name="푸푸푸">#REF!,#REF!</definedName>
    <definedName name="프프프" localSheetId="6">'감리원배치기준(소방감리)'!프프프</definedName>
    <definedName name="프프프" localSheetId="5">'감리원배치기준(통신감리)'!프프프</definedName>
    <definedName name="프프프">[0]!프프프</definedName>
    <definedName name="ㅎㄴ" localSheetId="6" hidden="1">{#N/A,#N/A,FALSE,"단가표지"}</definedName>
    <definedName name="ㅎㄴ" localSheetId="5" hidden="1">{#N/A,#N/A,FALSE,"단가표지"}</definedName>
    <definedName name="ㅎㄴ" hidden="1">{#N/A,#N/A,FALSE,"단가표지"}</definedName>
    <definedName name="ㅎㄹㄴㅇ" localSheetId="6" hidden="1">{#N/A,#N/A,FALSE,"단가표지"}</definedName>
    <definedName name="ㅎㄹㄴㅇ" localSheetId="5" hidden="1">{#N/A,#N/A,FALSE,"단가표지"}</definedName>
    <definedName name="ㅎㄹㄴㅇ" hidden="1">{#N/A,#N/A,FALSE,"단가표지"}</definedName>
    <definedName name="ㅎㄹㅇㄴ" localSheetId="6" hidden="1">{#N/A,#N/A,FALSE,"골재소요량";#N/A,#N/A,FALSE,"골재소요량"}</definedName>
    <definedName name="ㅎㄹㅇㄴ" localSheetId="5" hidden="1">{#N/A,#N/A,FALSE,"골재소요량";#N/A,#N/A,FALSE,"골재소요량"}</definedName>
    <definedName name="ㅎㄹㅇㄴ" hidden="1">{#N/A,#N/A,FALSE,"골재소요량";#N/A,#N/A,FALSE,"골재소요량"}</definedName>
    <definedName name="ㅎㄹㅇㅀ" localSheetId="6" hidden="1">{#N/A,#N/A,FALSE,"부대1"}</definedName>
    <definedName name="ㅎㄹㅇㅀ" localSheetId="5" hidden="1">{#N/A,#N/A,FALSE,"부대1"}</definedName>
    <definedName name="ㅎㄹㅇㅀ" hidden="1">{#N/A,#N/A,FALSE,"부대1"}</definedName>
    <definedName name="ㅎㄹㅇㅁㅁㅎ" localSheetId="6" hidden="1">{#N/A,#N/A,FALSE,"조골재"}</definedName>
    <definedName name="ㅎㄹㅇㅁㅁㅎ" localSheetId="5" hidden="1">{#N/A,#N/A,FALSE,"조골재"}</definedName>
    <definedName name="ㅎㄹㅇㅁㅁㅎ" hidden="1">{#N/A,#N/A,FALSE,"조골재"}</definedName>
    <definedName name="ㅎㄹㅇㅁㅎㅁ" localSheetId="6" hidden="1">{#N/A,#N/A,FALSE,"표지목차"}</definedName>
    <definedName name="ㅎㄹㅇㅁㅎㅁ" localSheetId="5" hidden="1">{#N/A,#N/A,FALSE,"표지목차"}</definedName>
    <definedName name="ㅎㄹㅇㅁㅎㅁ" hidden="1">{#N/A,#N/A,FALSE,"표지목차"}</definedName>
    <definedName name="ㅎㄹㅇㅎ" localSheetId="6" hidden="1">{#N/A,#N/A,FALSE,"단가표지"}</definedName>
    <definedName name="ㅎㄹㅇㅎ" localSheetId="5" hidden="1">{#N/A,#N/A,FALSE,"단가표지"}</definedName>
    <definedName name="ㅎㄹㅇㅎ" hidden="1">{#N/A,#N/A,FALSE,"단가표지"}</definedName>
    <definedName name="ㅎㄹㅇㅎㅇㅁㅎ" localSheetId="6" hidden="1">{#N/A,#N/A,FALSE,"운반시간"}</definedName>
    <definedName name="ㅎㄹㅇㅎㅇㅁㅎ" localSheetId="5" hidden="1">{#N/A,#N/A,FALSE,"운반시간"}</definedName>
    <definedName name="ㅎㄹㅇㅎㅇㅁㅎ" hidden="1">{#N/A,#N/A,FALSE,"운반시간"}</definedName>
    <definedName name="ㅎ로ㅓ" localSheetId="6" hidden="1">{#N/A,#N/A,FALSE,"운반시간"}</definedName>
    <definedName name="ㅎ로ㅓ" localSheetId="5" hidden="1">{#N/A,#N/A,FALSE,"운반시간"}</definedName>
    <definedName name="ㅎ로ㅓ" hidden="1">{#N/A,#N/A,FALSE,"운반시간"}</definedName>
    <definedName name="ㅎ륜ㅇㄹ" localSheetId="6" hidden="1">{#N/A,#N/A,FALSE,"2~8번"}</definedName>
    <definedName name="ㅎ륜ㅇㄹ" localSheetId="5" hidden="1">{#N/A,#N/A,FALSE,"2~8번"}</definedName>
    <definedName name="ㅎ륜ㅇㄹ" hidden="1">{#N/A,#N/A,FALSE,"2~8번"}</definedName>
    <definedName name="ㅎ르ㅓㅗㅓ" localSheetId="6" hidden="1">{#N/A,#N/A,FALSE,"골재소요량";#N/A,#N/A,FALSE,"골재소요량"}</definedName>
    <definedName name="ㅎ르ㅓㅗㅓ" localSheetId="5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6" hidden="1">{#N/A,#N/A,FALSE,"혼합골재"}</definedName>
    <definedName name="ㅎㄻㄹㅇㅎㅇㅁ" localSheetId="5" hidden="1">{#N/A,#N/A,FALSE,"혼합골재"}</definedName>
    <definedName name="ㅎㄻㄹㅇㅎㅇㅁ" hidden="1">{#N/A,#N/A,FALSE,"혼합골재"}</definedName>
    <definedName name="ㅎㄻㅇㅎㅁㅇㅎㅁㅇㅎ" localSheetId="6" hidden="1">{#N/A,#N/A,FALSE,"골재소요량";#N/A,#N/A,FALSE,"골재소요량"}</definedName>
    <definedName name="ㅎㄻㅇㅎㅁㅇㅎㅁㅇㅎ" localSheetId="5" hidden="1">{#N/A,#N/A,FALSE,"골재소요량";#N/A,#N/A,FALSE,"골재소요량"}</definedName>
    <definedName name="ㅎㄻㅇㅎㅁㅇㅎㅁㅇㅎ" hidden="1">{#N/A,#N/A,FALSE,"골재소요량";#N/A,#N/A,FALSE,"골재소요량"}</definedName>
    <definedName name="ㅎㅁㅇㅀㅁㅇ" localSheetId="6" hidden="1">{#N/A,#N/A,FALSE,"단가표지"}</definedName>
    <definedName name="ㅎㅁㅇㅀㅁㅇ" localSheetId="5" hidden="1">{#N/A,#N/A,FALSE,"단가표지"}</definedName>
    <definedName name="ㅎㅁㅇㅀㅁㅇ" hidden="1">{#N/A,#N/A,FALSE,"단가표지"}</definedName>
    <definedName name="ㅎㅁㅇㅀㅁㅇㅎㅁ" localSheetId="6" hidden="1">{#N/A,#N/A,FALSE,"단가표지"}</definedName>
    <definedName name="ㅎㅁㅇㅀㅁㅇㅎㅁ" localSheetId="5" hidden="1">{#N/A,#N/A,FALSE,"단가표지"}</definedName>
    <definedName name="ㅎㅁㅇㅀㅁㅇㅎㅁ" hidden="1">{#N/A,#N/A,FALSE,"단가표지"}</definedName>
    <definedName name="ㅎㅁㅎㄻㄴㅇ" localSheetId="6" hidden="1">{#N/A,#N/A,FALSE,"단가표지"}</definedName>
    <definedName name="ㅎㅁㅎㄻㄴㅇ" localSheetId="5" hidden="1">{#N/A,#N/A,FALSE,"단가표지"}</definedName>
    <definedName name="ㅎㅁㅎㄻㄴㅇ" hidden="1">{#N/A,#N/A,FALSE,"단가표지"}</definedName>
    <definedName name="ㅎㅇㄴ" localSheetId="6" hidden="1">{#N/A,#N/A,FALSE,"단가표지"}</definedName>
    <definedName name="ㅎㅇㄴ" localSheetId="5" hidden="1">{#N/A,#N/A,FALSE,"단가표지"}</definedName>
    <definedName name="ㅎㅇㄴ" hidden="1">{#N/A,#N/A,FALSE,"단가표지"}</definedName>
    <definedName name="ㅎㅇㄹ홍ㄴ로" localSheetId="6" hidden="1">{#N/A,#N/A,FALSE,"단가표지"}</definedName>
    <definedName name="ㅎㅇㄹ홍ㄴ로" localSheetId="5" hidden="1">{#N/A,#N/A,FALSE,"단가표지"}</definedName>
    <definedName name="ㅎㅇㄹ홍ㄴ로" hidden="1">{#N/A,#N/A,FALSE,"단가표지"}</definedName>
    <definedName name="ㅎㅇㄻㅎㅁㅇ" localSheetId="6" hidden="1">{#N/A,#N/A,FALSE,"혼합골재"}</definedName>
    <definedName name="ㅎㅇㄻㅎㅁㅇ" localSheetId="5" hidden="1">{#N/A,#N/A,FALSE,"혼합골재"}</definedName>
    <definedName name="ㅎㅇㄻㅎㅁㅇ" hidden="1">{#N/A,#N/A,FALSE,"혼합골재"}</definedName>
    <definedName name="ㅎㅇㄻㅎㅁㅎㅁㅇ" localSheetId="6" hidden="1">{#N/A,#N/A,FALSE,"운반시간"}</definedName>
    <definedName name="ㅎㅇㄻㅎㅁㅎㅁㅇ" localSheetId="5" hidden="1">{#N/A,#N/A,FALSE,"운반시간"}</definedName>
    <definedName name="ㅎㅇㄻㅎㅁㅎㅁㅇ" hidden="1">{#N/A,#N/A,FALSE,"운반시간"}</definedName>
    <definedName name="ㅎㅇㅀ" localSheetId="6" hidden="1">{#N/A,#N/A,FALSE,"단가표지"}</definedName>
    <definedName name="ㅎㅇㅀ" localSheetId="5" hidden="1">{#N/A,#N/A,FALSE,"단가표지"}</definedName>
    <definedName name="ㅎㅇㅀ" hidden="1">{#N/A,#N/A,FALSE,"단가표지"}</definedName>
    <definedName name="ㅎㅇㅀㄴ" localSheetId="6" hidden="1">{#N/A,#N/A,FALSE,"골재소요량";#N/A,#N/A,FALSE,"골재소요량"}</definedName>
    <definedName name="ㅎㅇㅀㄴ" localSheetId="5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6" hidden="1">{#N/A,#N/A,FALSE,"단가표지"}</definedName>
    <definedName name="ㅎㅇㅀㅁㅇㅎㅁㅇ" localSheetId="5" hidden="1">{#N/A,#N/A,FALSE,"단가표지"}</definedName>
    <definedName name="ㅎㅇㅀㅁㅇㅎㅁㅇ" hidden="1">{#N/A,#N/A,FALSE,"단가표지"}</definedName>
    <definedName name="ㅎㅇㅀㅇㅀ" localSheetId="6" hidden="1">{#N/A,#N/A,FALSE,"표지목차"}</definedName>
    <definedName name="ㅎㅇㅀㅇㅀ" localSheetId="5" hidden="1">{#N/A,#N/A,FALSE,"표지목차"}</definedName>
    <definedName name="ㅎㅇㅀㅇㅀ" hidden="1">{#N/A,#N/A,FALSE,"표지목차"}</definedName>
    <definedName name="ㅎㅇㅀㅇㅀㅇ" localSheetId="6" hidden="1">{#N/A,#N/A,FALSE,"표지목차"}</definedName>
    <definedName name="ㅎㅇㅀㅇㅀㅇ" localSheetId="5" hidden="1">{#N/A,#N/A,FALSE,"표지목차"}</definedName>
    <definedName name="ㅎㅇㅀㅇㅀㅇ" hidden="1">{#N/A,#N/A,FALSE,"표지목차"}</definedName>
    <definedName name="ㅎㅇㅀㅇㅀㅇㅎ" localSheetId="6" hidden="1">{#N/A,#N/A,FALSE,"표지목차"}</definedName>
    <definedName name="ㅎㅇㅀㅇㅀㅇㅎ" localSheetId="5" hidden="1">{#N/A,#N/A,FALSE,"표지목차"}</definedName>
    <definedName name="ㅎㅇㅀㅇㅀㅇㅎ" hidden="1">{#N/A,#N/A,FALSE,"표지목차"}</definedName>
    <definedName name="ㅎㅇㅁㄴㄹ" localSheetId="6" hidden="1">{#N/A,#N/A,FALSE,"운반시간"}</definedName>
    <definedName name="ㅎㅇㅁㄴㄹ" localSheetId="5" hidden="1">{#N/A,#N/A,FALSE,"운반시간"}</definedName>
    <definedName name="ㅎㅇㅁㄴㄹ" hidden="1">{#N/A,#N/A,FALSE,"운반시간"}</definedName>
    <definedName name="ㅎㅇㅁㅀㅁㅇ" localSheetId="6" hidden="1">{#N/A,#N/A,FALSE,"단가표지"}</definedName>
    <definedName name="ㅎㅇㅁㅀㅁㅇ" localSheetId="5" hidden="1">{#N/A,#N/A,FALSE,"단가표지"}</definedName>
    <definedName name="ㅎㅇㅁㅀㅁㅇ" hidden="1">{#N/A,#N/A,FALSE,"단가표지"}</definedName>
    <definedName name="ㅎㅇㅇㅀㅎㄹ" localSheetId="6" hidden="1">{#N/A,#N/A,FALSE,"속도"}</definedName>
    <definedName name="ㅎㅇㅇㅀㅎㄹ" localSheetId="5" hidden="1">{#N/A,#N/A,FALSE,"속도"}</definedName>
    <definedName name="ㅎㅇㅇㅀㅎㄹ" hidden="1">{#N/A,#N/A,FALSE,"속도"}</definedName>
    <definedName name="학균" localSheetId="6">'감리원배치기준(소방감리)'!학균</definedName>
    <definedName name="학균" localSheetId="5">'감리원배치기준(통신감리)'!학균</definedName>
    <definedName name="학균">[0]!학균</definedName>
    <definedName name="해창" localSheetId="6">'감리원배치기준(소방감리)'!해창</definedName>
    <definedName name="해창" localSheetId="5">'감리원배치기준(통신감리)'!해창</definedName>
    <definedName name="해창">[0]!해창</definedName>
    <definedName name="해창철콘" localSheetId="6">'감리원배치기준(소방감리)'!해창철콘</definedName>
    <definedName name="해창철콘" localSheetId="5">'감리원배치기준(통신감리)'!해창철콘</definedName>
    <definedName name="해창철콘">[0]!해창철콘</definedName>
    <definedName name="행창토건" localSheetId="6">'감리원배치기준(소방감리)'!행창토건</definedName>
    <definedName name="행창토건" localSheetId="5">'감리원배치기준(통신감리)'!행창토건</definedName>
    <definedName name="행창토건">[0]!행창토건</definedName>
    <definedName name="허허허" localSheetId="6">'감리원배치기준(소방감리)'!허허허</definedName>
    <definedName name="허허허" localSheetId="5">'감리원배치기준(통신감리)'!허허허</definedName>
    <definedName name="허허허">[0]!허허허</definedName>
    <definedName name="형틀목공">[23]토공사!$B$13</definedName>
    <definedName name="호우" localSheetId="6" hidden="1">{#N/A,#N/A,FALSE,"표지목차"}</definedName>
    <definedName name="호우" localSheetId="5" hidden="1">{#N/A,#N/A,FALSE,"표지목차"}</definedName>
    <definedName name="호우" hidden="1">{#N/A,#N/A,FALSE,"표지목차"}</definedName>
    <definedName name="호우ㅗ" localSheetId="6" hidden="1">{#N/A,#N/A,FALSE,"단가표지"}</definedName>
    <definedName name="호우ㅗ" localSheetId="5" hidden="1">{#N/A,#N/A,FALSE,"단가표지"}</definedName>
    <definedName name="호우ㅗ" hidden="1">{#N/A,#N/A,FALSE,"단가표지"}</definedName>
    <definedName name="호표자" localSheetId="6" hidden="1">{"'관경확장'!$A$79:$M$98","'관경확장'!$A$54:$M$78"}</definedName>
    <definedName name="호표자" localSheetId="5" hidden="1">{"'관경확장'!$A$79:$M$98","'관경확장'!$A$54:$M$78"}</definedName>
    <definedName name="호표자" hidden="1">{"'관경확장'!$A$79:$M$98","'관경확장'!$A$54:$M$78"}</definedName>
    <definedName name="호호호" localSheetId="6">'감리원배치기준(소방감리)'!호호호</definedName>
    <definedName name="호호호" localSheetId="5">'감리원배치기준(통신감리)'!호호호</definedName>
    <definedName name="호호호">[0]!호호호</definedName>
    <definedName name="호ㅓㅎ" localSheetId="6" hidden="1">{#N/A,#N/A,FALSE,"표지목차"}</definedName>
    <definedName name="호ㅓㅎ" localSheetId="5" hidden="1">{#N/A,#N/A,FALSE,"표지목차"}</definedName>
    <definedName name="호ㅓㅎ" hidden="1">{#N/A,#N/A,FALSE,"표지목차"}</definedName>
    <definedName name="호ㅓㅕㅏ6ㅅ서ㅛㅓ" localSheetId="6" hidden="1">#REF!</definedName>
    <definedName name="호ㅓㅕㅏ6ㅅ서ㅛㅓ" localSheetId="5" hidden="1">#REF!</definedName>
    <definedName name="호ㅓㅕㅏ6ㅅ서ㅛㅓ" hidden="1">#REF!</definedName>
    <definedName name="호ㅓㅗ" localSheetId="6" hidden="1">{#N/A,#N/A,FALSE,"포장1";#N/A,#N/A,FALSE,"포장1"}</definedName>
    <definedName name="호ㅓㅗ" localSheetId="5" hidden="1">{#N/A,#N/A,FALSE,"포장1";#N/A,#N/A,FALSE,"포장1"}</definedName>
    <definedName name="호ㅓㅗ" hidden="1">{#N/A,#N/A,FALSE,"포장1";#N/A,#N/A,FALSE,"포장1"}</definedName>
    <definedName name="혼ㄹ" localSheetId="6" hidden="1">{#N/A,#N/A,FALSE,"운반시간"}</definedName>
    <definedName name="혼ㄹ" localSheetId="5" hidden="1">{#N/A,#N/A,FALSE,"운반시간"}</definedName>
    <definedName name="혼ㄹ" hidden="1">{#N/A,#N/A,FALSE,"운반시간"}</definedName>
    <definedName name="홀ㄴㄺㅅ" localSheetId="6" hidden="1">{#N/A,#N/A,FALSE,"단가표지"}</definedName>
    <definedName name="홀ㄴㄺㅅ" localSheetId="5" hidden="1">{#N/A,#N/A,FALSE,"단가표지"}</definedName>
    <definedName name="홀ㄴㄺㅅ" hidden="1">{#N/A,#N/A,FALSE,"단가표지"}</definedName>
    <definedName name="홓렁호ㅓ호" localSheetId="6" hidden="1">{#N/A,#N/A,FALSE,"단가표지"}</definedName>
    <definedName name="홓렁호ㅓ호" localSheetId="5" hidden="1">{#N/A,#N/A,FALSE,"단가표지"}</definedName>
    <definedName name="홓렁호ㅓ호" hidden="1">{#N/A,#N/A,FALSE,"단가표지"}</definedName>
    <definedName name="홓로" localSheetId="6" hidden="1">{#N/A,#N/A,FALSE,"단가표지"}</definedName>
    <definedName name="홓로" localSheetId="5" hidden="1">{#N/A,#N/A,FALSE,"단가표지"}</definedName>
    <definedName name="홓로" hidden="1">{#N/A,#N/A,FALSE,"단가표지"}</definedName>
    <definedName name="화허호ㅓ" localSheetId="6" hidden="1">{#N/A,#N/A,FALSE,"조골재"}</definedName>
    <definedName name="화허호ㅓ" localSheetId="5" hidden="1">{#N/A,#N/A,FALSE,"조골재"}</definedName>
    <definedName name="화허호ㅓ" hidden="1">{#N/A,#N/A,FALSE,"조골재"}</definedName>
    <definedName name="황" localSheetId="6">'감리원배치기준(소방감리)'!황</definedName>
    <definedName name="황" localSheetId="5">'감리원배치기준(통신감리)'!황</definedName>
    <definedName name="황">[0]!황</definedName>
    <definedName name="후후후" localSheetId="6">'감리원배치기준(소방감리)'!후후후</definedName>
    <definedName name="후후후" localSheetId="5">'감리원배치기준(통신감리)'!후후후</definedName>
    <definedName name="후후후">[0]!후후후</definedName>
    <definedName name="휀">[24]VENT!$A$1</definedName>
    <definedName name="히ㅏㅓㅣㅏㅓㅚㅏ" localSheetId="6" hidden="1">{#N/A,#N/A,FALSE,"구조1"}</definedName>
    <definedName name="히ㅏㅓㅣㅏㅓㅚㅏ" localSheetId="5" hidden="1">{#N/A,#N/A,FALSE,"구조1"}</definedName>
    <definedName name="히ㅏㅓㅣㅏㅓㅚㅏ" hidden="1">{#N/A,#N/A,FALSE,"구조1"}</definedName>
    <definedName name="ㅏ허화" localSheetId="6" hidden="1">{#N/A,#N/A,FALSE,"골재소요량";#N/A,#N/A,FALSE,"골재소요량"}</definedName>
    <definedName name="ㅏ허화" localSheetId="5" hidden="1">{#N/A,#N/A,FALSE,"골재소요량";#N/A,#N/A,FALSE,"골재소요량"}</definedName>
    <definedName name="ㅏ허화" hidden="1">{#N/A,#N/A,FALSE,"골재소요량";#N/A,#N/A,FALSE,"골재소요량"}</definedName>
    <definedName name="ㅏㅓ화호" localSheetId="6" hidden="1">{#N/A,#N/A,FALSE,"단가표지"}</definedName>
    <definedName name="ㅏㅓ화호" localSheetId="5" hidden="1">{#N/A,#N/A,FALSE,"단가표지"}</definedName>
    <definedName name="ㅏㅓ화호" hidden="1">{#N/A,#N/A,FALSE,"단가표지"}</definedName>
    <definedName name="ㅏㅓㅗ라" localSheetId="6" hidden="1">{#N/A,#N/A,FALSE,"골재소요량";#N/A,#N/A,FALSE,"골재소요량"}</definedName>
    <definedName name="ㅏㅓㅗ라" localSheetId="5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6" hidden="1">{#N/A,#N/A,FALSE,"운반시간"}</definedName>
    <definedName name="ㅏㅓㅗㅎ" localSheetId="5" hidden="1">{#N/A,#N/A,FALSE,"운반시간"}</definedName>
    <definedName name="ㅏㅓㅗㅎ" hidden="1">{#N/A,#N/A,FALSE,"운반시간"}</definedName>
    <definedName name="ㅏㅓㅗㅓ" localSheetId="6" hidden="1">{#N/A,#N/A,FALSE,"운반시간"}</definedName>
    <definedName name="ㅏㅓㅗㅓ" localSheetId="5" hidden="1">{#N/A,#N/A,FALSE,"운반시간"}</definedName>
    <definedName name="ㅏㅓㅗㅓ" hidden="1">{#N/A,#N/A,FALSE,"운반시간"}</definedName>
    <definedName name="ㅏㅓㅘ허호" localSheetId="6" hidden="1">{#N/A,#N/A,FALSE,"단가표지"}</definedName>
    <definedName name="ㅏㅓㅘ허호" localSheetId="5" hidden="1">{#N/A,#N/A,FALSE,"단가표지"}</definedName>
    <definedName name="ㅏㅓㅘ허호" hidden="1">{#N/A,#N/A,FALSE,"단가표지"}</definedName>
    <definedName name="ㅏㅓㅣㅏㅓㅣ" localSheetId="6" hidden="1">{#N/A,#N/A,FALSE,"부대2"}</definedName>
    <definedName name="ㅏㅓㅣㅏㅓㅣ" localSheetId="5" hidden="1">{#N/A,#N/A,FALSE,"부대2"}</definedName>
    <definedName name="ㅏㅓㅣㅏㅓㅣ" hidden="1">{#N/A,#N/A,FALSE,"부대2"}</definedName>
    <definedName name="ㅏㅗㅓㅏ화호" localSheetId="6" hidden="1">{#N/A,#N/A,FALSE,"표지목차"}</definedName>
    <definedName name="ㅏㅗㅓㅏ화호" localSheetId="5" hidden="1">{#N/A,#N/A,FALSE,"표지목차"}</definedName>
    <definedName name="ㅏㅗㅓㅏ화호" hidden="1">{#N/A,#N/A,FALSE,"표지목차"}</definedName>
    <definedName name="ㅐㅔㅓㅏ" localSheetId="6" hidden="1">{#N/A,#N/A,FALSE,"단가표지"}</definedName>
    <definedName name="ㅐㅔㅓㅏ" localSheetId="5" hidden="1">{#N/A,#N/A,FALSE,"단가표지"}</definedName>
    <definedName name="ㅐㅔㅓㅏ" hidden="1">{#N/A,#N/A,FALSE,"단가표지"}</definedName>
    <definedName name="ㅓㄴㄱ" localSheetId="6" hidden="1">#REF!</definedName>
    <definedName name="ㅓㄴㄱ" localSheetId="5" hidden="1">#REF!</definedName>
    <definedName name="ㅓㄴㄱ" hidden="1">#REF!</definedName>
    <definedName name="ㅓ롤" localSheetId="6" hidden="1">{#N/A,#N/A,FALSE,"골재소요량";#N/A,#N/A,FALSE,"골재소요량"}</definedName>
    <definedName name="ㅓ롤" localSheetId="5" hidden="1">{#N/A,#N/A,FALSE,"골재소요량";#N/A,#N/A,FALSE,"골재소요량"}</definedName>
    <definedName name="ㅓ롤" hidden="1">{#N/A,#N/A,FALSE,"골재소요량";#N/A,#N/A,FALSE,"골재소요량"}</definedName>
    <definedName name="ㅓㅇㄴ" localSheetId="6" hidden="1">{#N/A,#N/A,FALSE,"단가표지"}</definedName>
    <definedName name="ㅓㅇㄴ" localSheetId="5" hidden="1">{#N/A,#N/A,FALSE,"단가표지"}</definedName>
    <definedName name="ㅓㅇㄴ" hidden="1">{#N/A,#N/A,FALSE,"단가표지"}</definedName>
    <definedName name="ㅓㅇ호ㅓㅇ호ㅓㅇ허" localSheetId="6" hidden="1">{#N/A,#N/A,FALSE,"표지목차"}</definedName>
    <definedName name="ㅓㅇ호ㅓㅇ호ㅓㅇ허" localSheetId="5" hidden="1">{#N/A,#N/A,FALSE,"표지목차"}</definedName>
    <definedName name="ㅓㅇ호ㅓㅇ호ㅓㅇ허" hidden="1">{#N/A,#N/A,FALSE,"표지목차"}</definedName>
    <definedName name="ㅓㅎ렁홍" localSheetId="6" hidden="1">{#N/A,#N/A,FALSE,"혼합골재"}</definedName>
    <definedName name="ㅓㅎ렁홍" localSheetId="5" hidden="1">{#N/A,#N/A,FALSE,"혼합골재"}</definedName>
    <definedName name="ㅓㅎ렁홍" hidden="1">{#N/A,#N/A,FALSE,"혼합골재"}</definedName>
    <definedName name="ㅓㅎ로ㅗㄴ" localSheetId="6" hidden="1">{#N/A,#N/A,FALSE,"단가표지"}</definedName>
    <definedName name="ㅓㅎ로ㅗㄴ" localSheetId="5" hidden="1">{#N/A,#N/A,FALSE,"단가표지"}</definedName>
    <definedName name="ㅓㅎ로ㅗㄴ" hidden="1">{#N/A,#N/A,FALSE,"단가표지"}</definedName>
    <definedName name="ㅓㅎㅇㅎ" localSheetId="6" hidden="1">{#N/A,#N/A,FALSE,"운반시간"}</definedName>
    <definedName name="ㅓㅎㅇㅎ" localSheetId="5" hidden="1">{#N/A,#N/A,FALSE,"운반시간"}</definedName>
    <definedName name="ㅓㅎㅇㅎ" hidden="1">{#N/A,#N/A,FALSE,"운반시간"}</definedName>
    <definedName name="ㅓ호ㅓ" localSheetId="6" hidden="1">{#N/A,#N/A,FALSE,"표지목차"}</definedName>
    <definedName name="ㅓ호ㅓ" localSheetId="5" hidden="1">{#N/A,#N/A,FALSE,"표지목차"}</definedName>
    <definedName name="ㅓ호ㅓ" hidden="1">{#N/A,#N/A,FALSE,"표지목차"}</definedName>
    <definedName name="ㅓ호ㅓㅗㄹ" localSheetId="6" hidden="1">{#N/A,#N/A,FALSE,"단가표지"}</definedName>
    <definedName name="ㅓ호ㅓㅗㄹ" localSheetId="5" hidden="1">{#N/A,#N/A,FALSE,"단가표지"}</definedName>
    <definedName name="ㅓ호ㅓㅗㄹ" hidden="1">{#N/A,#N/A,FALSE,"단가표지"}</definedName>
    <definedName name="ㅓㅏ호" localSheetId="6" hidden="1">{#N/A,#N/A,FALSE,"단가표지"}</definedName>
    <definedName name="ㅓㅏ호" localSheetId="5" hidden="1">{#N/A,#N/A,FALSE,"단가표지"}</definedName>
    <definedName name="ㅓㅏ호" hidden="1">{#N/A,#N/A,FALSE,"단가표지"}</definedName>
    <definedName name="ㅓㅏ호ㅓ" localSheetId="6" hidden="1">{#N/A,#N/A,FALSE,"단가표지"}</definedName>
    <definedName name="ㅓㅏ호ㅓ" localSheetId="5" hidden="1">{#N/A,#N/A,FALSE,"단가표지"}</definedName>
    <definedName name="ㅓㅏ호ㅓ" hidden="1">{#N/A,#N/A,FALSE,"단가표지"}</definedName>
    <definedName name="ㅓㅏㅗ하ㅗㅓㅎ" localSheetId="6" hidden="1">{#N/A,#N/A,FALSE,"혼합골재"}</definedName>
    <definedName name="ㅓㅏㅗ하ㅗㅓㅎ" localSheetId="5" hidden="1">{#N/A,#N/A,FALSE,"혼합골재"}</definedName>
    <definedName name="ㅓㅏㅗ하ㅗㅓㅎ" hidden="1">{#N/A,#N/A,FALSE,"혼합골재"}</definedName>
    <definedName name="ㅓㅏㅣㅓㅣㅓ" localSheetId="6" hidden="1">{#N/A,#N/A,FALSE,"혼합골재"}</definedName>
    <definedName name="ㅓㅏㅣㅓㅣㅓ" localSheetId="5" hidden="1">{#N/A,#N/A,FALSE,"혼합골재"}</definedName>
    <definedName name="ㅓㅏㅣㅓㅣㅓ" hidden="1">{#N/A,#N/A,FALSE,"혼합골재"}</definedName>
    <definedName name="ㅓㅗ" localSheetId="6" hidden="1">{#N/A,#N/A,FALSE,"운반시간"}</definedName>
    <definedName name="ㅓㅗ" localSheetId="5" hidden="1">{#N/A,#N/A,FALSE,"운반시간"}</definedName>
    <definedName name="ㅓㅗ" hidden="1">{#N/A,#N/A,FALSE,"운반시간"}</definedName>
    <definedName name="ㅓㅗㅅㄹ" localSheetId="6" hidden="1">{#N/A,#N/A,FALSE,"조골재"}</definedName>
    <definedName name="ㅓㅗㅅㄹ" localSheetId="5" hidden="1">{#N/A,#N/A,FALSE,"조골재"}</definedName>
    <definedName name="ㅓㅗㅅㄹ" hidden="1">{#N/A,#N/A,FALSE,"조골재"}</definedName>
    <definedName name="ㅓㅗㅎㄹ" localSheetId="6" hidden="1">{#N/A,#N/A,FALSE,"조골재"}</definedName>
    <definedName name="ㅓㅗㅎㄹ" localSheetId="5" hidden="1">{#N/A,#N/A,FALSE,"조골재"}</definedName>
    <definedName name="ㅓㅗㅎㄹ" hidden="1">{#N/A,#N/A,FALSE,"조골재"}</definedName>
    <definedName name="ㅓㅗㅎ러ㅗㅎ러" localSheetId="6" hidden="1">{#N/A,#N/A,FALSE,"혼합골재"}</definedName>
    <definedName name="ㅓㅗㅎ러ㅗㅎ러" localSheetId="5" hidden="1">{#N/A,#N/A,FALSE,"혼합골재"}</definedName>
    <definedName name="ㅓㅗㅎ러ㅗㅎ러" hidden="1">{#N/A,#N/A,FALSE,"혼합골재"}</definedName>
    <definedName name="ㅓㅗㅎ러ㅗ호ㅓ" localSheetId="6" hidden="1">{#N/A,#N/A,FALSE,"단가표지"}</definedName>
    <definedName name="ㅓㅗㅎ러ㅗ호ㅓ" localSheetId="5" hidden="1">{#N/A,#N/A,FALSE,"단가표지"}</definedName>
    <definedName name="ㅓㅗㅎ러ㅗ호ㅓ" hidden="1">{#N/A,#N/A,FALSE,"단가표지"}</definedName>
    <definedName name="ㅓㅗ허ㅗㄹ" localSheetId="6" hidden="1">{#N/A,#N/A,FALSE,"운반시간"}</definedName>
    <definedName name="ㅓㅗ허ㅗㄹ" localSheetId="5" hidden="1">{#N/A,#N/A,FALSE,"운반시간"}</definedName>
    <definedName name="ㅓㅗ허ㅗㄹ" hidden="1">{#N/A,#N/A,FALSE,"운반시간"}</definedName>
    <definedName name="ㅓㅗ허ㅗㅎㄹ" localSheetId="6" hidden="1">{#N/A,#N/A,FALSE,"골재소요량";#N/A,#N/A,FALSE,"골재소요량"}</definedName>
    <definedName name="ㅓㅗ허ㅗㅎㄹ" localSheetId="5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6" hidden="1">{#N/A,#N/A,FALSE,"운반시간"}</definedName>
    <definedName name="ㅓㅗ허ㅗㅎ러" localSheetId="5" hidden="1">{#N/A,#N/A,FALSE,"운반시간"}</definedName>
    <definedName name="ㅓㅗ허ㅗㅎ러" hidden="1">{#N/A,#N/A,FALSE,"운반시간"}</definedName>
    <definedName name="ㅓㅗ헝홍허" localSheetId="6" hidden="1">{#N/A,#N/A,FALSE,"골재소요량";#N/A,#N/A,FALSE,"골재소요량"}</definedName>
    <definedName name="ㅓㅗ헝홍허" localSheetId="5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6" hidden="1">{#N/A,#N/A,FALSE,"단가표지"}</definedName>
    <definedName name="ㅓㅗ헣ㄹ" localSheetId="5" hidden="1">{#N/A,#N/A,FALSE,"단가표지"}</definedName>
    <definedName name="ㅓㅗ헣ㄹ" hidden="1">{#N/A,#N/A,FALSE,"단가표지"}</definedName>
    <definedName name="ㅓㅗ헣러" localSheetId="6" hidden="1">{#N/A,#N/A,FALSE,"단가표지"}</definedName>
    <definedName name="ㅓㅗ헣러" localSheetId="5" hidden="1">{#N/A,#N/A,FALSE,"단가표지"}</definedName>
    <definedName name="ㅓㅗ헣러" hidden="1">{#N/A,#N/A,FALSE,"단가표지"}</definedName>
    <definedName name="ㅓㅗ헣로ㅓ" localSheetId="6" hidden="1">{#N/A,#N/A,FALSE,"조골재"}</definedName>
    <definedName name="ㅓㅗ헣로ㅓ" localSheetId="5" hidden="1">{#N/A,#N/A,FALSE,"조골재"}</definedName>
    <definedName name="ㅓㅗ헣로ㅓ" hidden="1">{#N/A,#N/A,FALSE,"조골재"}</definedName>
    <definedName name="ㅓㅗ헣호ㅓ" localSheetId="6" hidden="1">{#N/A,#N/A,FALSE,"조골재"}</definedName>
    <definedName name="ㅓㅗ헣호ㅓ" localSheetId="5" hidden="1">{#N/A,#N/A,FALSE,"조골재"}</definedName>
    <definedName name="ㅓㅗ헣호ㅓ" hidden="1">{#N/A,#N/A,FALSE,"조골재"}</definedName>
    <definedName name="ㅓㅗ호" localSheetId="6" hidden="1">{#N/A,#N/A,FALSE,"단가표지"}</definedName>
    <definedName name="ㅓㅗ호" localSheetId="5" hidden="1">{#N/A,#N/A,FALSE,"단가표지"}</definedName>
    <definedName name="ㅓㅗ호" hidden="1">{#N/A,#N/A,FALSE,"단가표지"}</definedName>
    <definedName name="ㅓㅗ호ㅓㅗ" localSheetId="6" hidden="1">{#N/A,#N/A,FALSE,"2~8번"}</definedName>
    <definedName name="ㅓㅗ호ㅓㅗ" localSheetId="5" hidden="1">{#N/A,#N/A,FALSE,"2~8번"}</definedName>
    <definedName name="ㅓㅗ호ㅓㅗ" hidden="1">{#N/A,#N/A,FALSE,"2~8번"}</definedName>
    <definedName name="ㅓㅗㅗ" localSheetId="6" hidden="1">{#N/A,#N/A,FALSE,"단가표지"}</definedName>
    <definedName name="ㅓㅗㅗ" localSheetId="5" hidden="1">{#N/A,#N/A,FALSE,"단가표지"}</definedName>
    <definedName name="ㅓㅗㅗ" hidden="1">{#N/A,#N/A,FALSE,"단가표지"}</definedName>
    <definedName name="ㅓㅗㅗㅗ" localSheetId="6" hidden="1">{#N/A,#N/A,FALSE,"골재소요량";#N/A,#N/A,FALSE,"골재소요량"}</definedName>
    <definedName name="ㅓㅗㅗㅗ" localSheetId="5" hidden="1">{#N/A,#N/A,FALSE,"골재소요량";#N/A,#N/A,FALSE,"골재소요량"}</definedName>
    <definedName name="ㅓㅗㅗㅗ" hidden="1">{#N/A,#N/A,FALSE,"골재소요량";#N/A,#N/A,FALSE,"골재소요량"}</definedName>
    <definedName name="ㅓㅛ" localSheetId="6" hidden="1">{#N/A,#N/A,FALSE,"토공2"}</definedName>
    <definedName name="ㅓㅛ" localSheetId="5" hidden="1">{#N/A,#N/A,FALSE,"토공2"}</definedName>
    <definedName name="ㅓㅛ" hidden="1">{#N/A,#N/A,FALSE,"토공2"}</definedName>
    <definedName name="ㅔ3" localSheetId="6" hidden="1">{#N/A,#N/A,FALSE,"배수1"}</definedName>
    <definedName name="ㅔ3" localSheetId="5" hidden="1">{#N/A,#N/A,FALSE,"배수1"}</definedName>
    <definedName name="ㅔ3" hidden="1">{#N/A,#N/A,FALSE,"배수1"}</definedName>
    <definedName name="ㅔㅔ" localSheetId="6" hidden="1">#REF!</definedName>
    <definedName name="ㅔㅔ" localSheetId="5" hidden="1">#REF!</definedName>
    <definedName name="ㅔㅔ" hidden="1">#REF!</definedName>
    <definedName name="ㅗㄹㄶ" localSheetId="6" hidden="1">{#N/A,#N/A,FALSE,"조골재"}</definedName>
    <definedName name="ㅗㄹㄶ" localSheetId="5" hidden="1">{#N/A,#N/A,FALSE,"조골재"}</definedName>
    <definedName name="ㅗㄹㄶ" hidden="1">{#N/A,#N/A,FALSE,"조골재"}</definedName>
    <definedName name="ㅗㄹ호" localSheetId="6" hidden="1">{#N/A,#N/A,FALSE,"운반시간"}</definedName>
    <definedName name="ㅗㄹ호" localSheetId="5" hidden="1">{#N/A,#N/A,FALSE,"운반시간"}</definedName>
    <definedName name="ㅗㄹ호" hidden="1">{#N/A,#N/A,FALSE,"운반시간"}</definedName>
    <definedName name="ㅗㅎ" localSheetId="6" hidden="1">{#N/A,#N/A,FALSE,"운반시간"}</definedName>
    <definedName name="ㅗㅎ" localSheetId="5" hidden="1">{#N/A,#N/A,FALSE,"운반시간"}</definedName>
    <definedName name="ㅗㅎ" hidden="1">{#N/A,#N/A,FALSE,"운반시간"}</definedName>
    <definedName name="ㅗㅎㄴ" localSheetId="6" hidden="1">{#N/A,#N/A,FALSE,"골재소요량";#N/A,#N/A,FALSE,"골재소요량"}</definedName>
    <definedName name="ㅗㅎㄴ" localSheetId="5" hidden="1">{#N/A,#N/A,FALSE,"골재소요량";#N/A,#N/A,FALSE,"골재소요량"}</definedName>
    <definedName name="ㅗㅎㄴ" hidden="1">{#N/A,#N/A,FALSE,"골재소요량";#N/A,#N/A,FALSE,"골재소요량"}</definedName>
    <definedName name="ㅗㅎㄴㄹ" localSheetId="6" hidden="1">{#N/A,#N/A,FALSE,"단가표지"}</definedName>
    <definedName name="ㅗㅎㄴㄹ" localSheetId="5" hidden="1">{#N/A,#N/A,FALSE,"단가표지"}</definedName>
    <definedName name="ㅗㅎㄴㄹ" hidden="1">{#N/A,#N/A,FALSE,"단가표지"}</definedName>
    <definedName name="ㅗㅎ로ㅜ" localSheetId="6" hidden="1">{#N/A,#N/A,FALSE,"운반시간"}</definedName>
    <definedName name="ㅗㅎ로ㅜ" localSheetId="5" hidden="1">{#N/A,#N/A,FALSE,"운반시간"}</definedName>
    <definedName name="ㅗㅎ로ㅜ" hidden="1">{#N/A,#N/A,FALSE,"운반시간"}</definedName>
    <definedName name="ㅗㅎ론ㄹ" localSheetId="6" hidden="1">{#N/A,#N/A,FALSE,"표지목차"}</definedName>
    <definedName name="ㅗㅎ론ㄹ" localSheetId="5" hidden="1">{#N/A,#N/A,FALSE,"표지목차"}</definedName>
    <definedName name="ㅗㅎ론ㄹ" hidden="1">{#N/A,#N/A,FALSE,"표지목차"}</definedName>
    <definedName name="ㅗㅎ롯홋ㄱ" localSheetId="6" hidden="1">{#N/A,#N/A,FALSE,"혼합골재"}</definedName>
    <definedName name="ㅗㅎ롯홋ㄱ" localSheetId="5" hidden="1">{#N/A,#N/A,FALSE,"혼합골재"}</definedName>
    <definedName name="ㅗㅎ롯홋ㄱ" hidden="1">{#N/A,#N/A,FALSE,"혼합골재"}</definedName>
    <definedName name="ㅗ허ㅗ" localSheetId="6" hidden="1">{#N/A,#N/A,FALSE,"단가표지"}</definedName>
    <definedName name="ㅗ허ㅗ" localSheetId="5" hidden="1">{#N/A,#N/A,FALSE,"단가표지"}</definedName>
    <definedName name="ㅗ허ㅗ" hidden="1">{#N/A,#N/A,FALSE,"단가표지"}</definedName>
    <definedName name="ㅗ호" localSheetId="6" hidden="1">{#N/A,#N/A,FALSE,"단가표지"}</definedName>
    <definedName name="ㅗ호" localSheetId="5" hidden="1">{#N/A,#N/A,FALSE,"단가표지"}</definedName>
    <definedName name="ㅗ호" hidden="1">{#N/A,#N/A,FALSE,"단가표지"}</definedName>
    <definedName name="ㅗㅓ쇼ㅓㅕㄷ쇼ㅓㅕㄷㅅ" localSheetId="6" hidden="1">{#N/A,#N/A,FALSE,"단가표지"}</definedName>
    <definedName name="ㅗㅓ쇼ㅓㅕㄷ쇼ㅓㅕㄷㅅ" localSheetId="5" hidden="1">{#N/A,#N/A,FALSE,"단가표지"}</definedName>
    <definedName name="ㅗㅓ쇼ㅓㅕㄷ쇼ㅓㅕㄷㅅ" hidden="1">{#N/A,#N/A,FALSE,"단가표지"}</definedName>
    <definedName name="ㅗㅓㅎ로ㅓㅎㄹ" localSheetId="6" hidden="1">{#N/A,#N/A,FALSE,"표지목차"}</definedName>
    <definedName name="ㅗㅓㅎ로ㅓㅎㄹ" localSheetId="5" hidden="1">{#N/A,#N/A,FALSE,"표지목차"}</definedName>
    <definedName name="ㅗㅓㅎ로ㅓㅎㄹ" hidden="1">{#N/A,#N/A,FALSE,"표지목차"}</definedName>
    <definedName name="ㅗㅠㅍ" localSheetId="6" hidden="1">{#N/A,#N/A,FALSE,"혼합골재"}</definedName>
    <definedName name="ㅗㅠㅍ" localSheetId="5" hidden="1">{#N/A,#N/A,FALSE,"혼합골재"}</definedName>
    <definedName name="ㅗㅠㅍ" hidden="1">{#N/A,#N/A,FALSE,"혼합골재"}</definedName>
    <definedName name="ㅛㅕ하ㅓ" localSheetId="6" hidden="1">{#N/A,#N/A,FALSE,"포장2"}</definedName>
    <definedName name="ㅛㅕ하ㅓ" localSheetId="5" hidden="1">{#N/A,#N/A,FALSE,"포장2"}</definedName>
    <definedName name="ㅛㅕ하ㅓ" hidden="1">{#N/A,#N/A,FALSE,"포장2"}</definedName>
    <definedName name="ㅛㅛㅛㅛ" hidden="1">[9]수량산출!$A$1:$A$8561</definedName>
    <definedName name="ㅜ" localSheetId="6" hidden="1">[13]수량산출!#REF!</definedName>
    <definedName name="ㅜ" localSheetId="5" hidden="1">[13]수량산출!#REF!</definedName>
    <definedName name="ㅜ" hidden="1">[13]수량산출!#REF!</definedName>
    <definedName name="ㅜㄴㄱ" localSheetId="6" hidden="1">{#N/A,#N/A,FALSE,"운반시간"}</definedName>
    <definedName name="ㅜㄴㄱ" localSheetId="5" hidden="1">{#N/A,#N/A,FALSE,"운반시간"}</definedName>
    <definedName name="ㅜㄴㄱ" hidden="1">{#N/A,#N/A,FALSE,"운반시간"}</definedName>
    <definedName name="ㅜㄹ윤" localSheetId="6" hidden="1">{#N/A,#N/A,FALSE,"단가표지"}</definedName>
    <definedName name="ㅜㄹ윤" localSheetId="5" hidden="1">{#N/A,#N/A,FALSE,"단가표지"}</definedName>
    <definedName name="ㅜㄹ윤" hidden="1">{#N/A,#N/A,FALSE,"단가표지"}</definedName>
    <definedName name="ㅜㅊㅍ" localSheetId="6" hidden="1">{#N/A,#N/A,FALSE,"표지목차"}</definedName>
    <definedName name="ㅜㅊㅍ" localSheetId="5" hidden="1">{#N/A,#N/A,FALSE,"표지목차"}</definedName>
    <definedName name="ㅜㅊㅍ" hidden="1">{#N/A,#N/A,FALSE,"표지목차"}</definedName>
    <definedName name="ㅜㅋㅊㅍ" localSheetId="6" hidden="1">{#N/A,#N/A,FALSE,"조골재"}</definedName>
    <definedName name="ㅜㅋㅊㅍ" localSheetId="5" hidden="1">{#N/A,#N/A,FALSE,"조골재"}</definedName>
    <definedName name="ㅜㅋㅊㅍ" hidden="1">{#N/A,#N/A,FALSE,"조골재"}</definedName>
    <definedName name="ㅜㅍ추ㅠ" localSheetId="6" hidden="1">{#N/A,#N/A,FALSE,"혼합골재"}</definedName>
    <definedName name="ㅜㅍ추ㅠ" localSheetId="5" hidden="1">{#N/A,#N/A,FALSE,"혼합골재"}</definedName>
    <definedName name="ㅜㅍ추ㅠ" hidden="1">{#N/A,#N/A,FALSE,"혼합골재"}</definedName>
    <definedName name="ㅜㅎㄴ" localSheetId="6" hidden="1">{#N/A,#N/A,FALSE,"골재소요량";#N/A,#N/A,FALSE,"골재소요량"}</definedName>
    <definedName name="ㅜㅎㄴ" localSheetId="5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6" hidden="1">{#N/A,#N/A,FALSE,"단가표지"}</definedName>
    <definedName name="ㅜㅎㅅㄱㄴ" localSheetId="5" hidden="1">{#N/A,#N/A,FALSE,"단가표지"}</definedName>
    <definedName name="ㅜㅎㅅㄱㄴ" hidden="1">{#N/A,#N/A,FALSE,"단가표지"}</definedName>
    <definedName name="ㅜㅗ" localSheetId="6" hidden="1">{#N/A,#N/A,FALSE,"이정표"}</definedName>
    <definedName name="ㅜㅗ" localSheetId="5" hidden="1">{#N/A,#N/A,FALSE,"이정표"}</definedName>
    <definedName name="ㅜㅗ" hidden="1">{#N/A,#N/A,FALSE,"이정표"}</definedName>
    <definedName name="ㅜㅗㅇㅎㅌ" localSheetId="6" hidden="1">{#N/A,#N/A,FALSE,"단가표지"}</definedName>
    <definedName name="ㅜㅗㅇㅎㅌ" localSheetId="5" hidden="1">{#N/A,#N/A,FALSE,"단가표지"}</definedName>
    <definedName name="ㅜㅗㅇㅎㅌ" hidden="1">{#N/A,#N/A,FALSE,"단가표지"}</definedName>
    <definedName name="ㅜㅗㅇ훟" localSheetId="6" hidden="1">{#N/A,#N/A,FALSE,"단가표지"}</definedName>
    <definedName name="ㅜㅗㅇ훟" localSheetId="5" hidden="1">{#N/A,#N/A,FALSE,"단가표지"}</definedName>
    <definedName name="ㅜㅗㅇ훟" hidden="1">{#N/A,#N/A,FALSE,"단가표지"}</definedName>
    <definedName name="ㅜㅗㅗㅗㅇㅎ" localSheetId="6" hidden="1">{#N/A,#N/A,FALSE,"운반시간"}</definedName>
    <definedName name="ㅜㅗㅗㅗㅇㅎ" localSheetId="5" hidden="1">{#N/A,#N/A,FALSE,"운반시간"}</definedName>
    <definedName name="ㅜㅗㅗㅗㅇㅎ" hidden="1">{#N/A,#N/A,FALSE,"운반시간"}</definedName>
    <definedName name="ㅜㅠ푸" localSheetId="6" hidden="1">{#N/A,#N/A,FALSE,"운반시간"}</definedName>
    <definedName name="ㅜㅠ푸" localSheetId="5" hidden="1">{#N/A,#N/A,FALSE,"운반시간"}</definedName>
    <definedName name="ㅜㅠ푸" hidden="1">{#N/A,#N/A,FALSE,"운반시간"}</definedName>
    <definedName name="ㅜㅠㅠ" localSheetId="6" hidden="1">{#N/A,#N/A,FALSE,"골재소요량";#N/A,#N/A,FALSE,"골재소요량"}</definedName>
    <definedName name="ㅜㅠㅠ" localSheetId="5" hidden="1">{#N/A,#N/A,FALSE,"골재소요량";#N/A,#N/A,FALSE,"골재소요량"}</definedName>
    <definedName name="ㅜㅠㅠ" hidden="1">{#N/A,#N/A,FALSE,"골재소요량";#N/A,#N/A,FALSE,"골재소요량"}</definedName>
    <definedName name="ㅝㅎㄹ" localSheetId="6" hidden="1">{#N/A,#N/A,FALSE,"단가표지"}</definedName>
    <definedName name="ㅝㅎㄹ" localSheetId="5" hidden="1">{#N/A,#N/A,FALSE,"단가표지"}</definedName>
    <definedName name="ㅝㅎㄹ" hidden="1">{#N/A,#N/A,FALSE,"단가표지"}</definedName>
    <definedName name="ㅠ" localSheetId="6" hidden="1">{#N/A,#N/A,FALSE,"부대1"}</definedName>
    <definedName name="ㅠ" localSheetId="5" hidden="1">{#N/A,#N/A,FALSE,"부대1"}</definedName>
    <definedName name="ㅠ" hidden="1">{#N/A,#N/A,FALSE,"부대1"}</definedName>
    <definedName name="ㅠㄴ" localSheetId="6" hidden="1">{#N/A,#N/A,FALSE,"조골재"}</definedName>
    <definedName name="ㅠㄴ" localSheetId="5" hidden="1">{#N/A,#N/A,FALSE,"조골재"}</definedName>
    <definedName name="ㅠㄴ" hidden="1">{#N/A,#N/A,FALSE,"조골재"}</definedName>
    <definedName name="ㅠㄹ" localSheetId="6" hidden="1">{#N/A,#N/A,FALSE,"속도"}</definedName>
    <definedName name="ㅠㄹ" localSheetId="5" hidden="1">{#N/A,#N/A,FALSE,"속도"}</definedName>
    <definedName name="ㅠㄹ" hidden="1">{#N/A,#N/A,FALSE,"속도"}</definedName>
    <definedName name="ㅠㄹㅇㄴㄴㄹㅇ" localSheetId="6" hidden="1">{#N/A,#N/A,FALSE,"단가표지"}</definedName>
    <definedName name="ㅠㄹㅇㄴㄴㄹㅇ" localSheetId="5" hidden="1">{#N/A,#N/A,FALSE,"단가표지"}</definedName>
    <definedName name="ㅠㄹㅇㄴㄴㄹㅇ" hidden="1">{#N/A,#N/A,FALSE,"단가표지"}</definedName>
    <definedName name="ㅠㅊㅌ퓿ㅌ" localSheetId="6" hidden="1">{#N/A,#N/A,FALSE,"2~8번"}</definedName>
    <definedName name="ㅠㅊㅌ퓿ㅌ" localSheetId="5" hidden="1">{#N/A,#N/A,FALSE,"2~8번"}</definedName>
    <definedName name="ㅠㅊㅌ퓿ㅌ" hidden="1">{#N/A,#N/A,FALSE,"2~8번"}</definedName>
    <definedName name="ㅠㅊㅍㅌ" localSheetId="6" hidden="1">{#N/A,#N/A,FALSE,"단가표지"}</definedName>
    <definedName name="ㅠㅊㅍㅌ" localSheetId="5" hidden="1">{#N/A,#N/A,FALSE,"단가표지"}</definedName>
    <definedName name="ㅠㅊㅍㅌ" hidden="1">{#N/A,#N/A,FALSE,"단가표지"}</definedName>
    <definedName name="ㅠㅊㅍ튜" localSheetId="6" hidden="1">{#N/A,#N/A,FALSE,"단가표지"}</definedName>
    <definedName name="ㅠㅊㅍ튜" localSheetId="5" hidden="1">{#N/A,#N/A,FALSE,"단가표지"}</definedName>
    <definedName name="ㅠㅊㅍ튜" hidden="1">{#N/A,#N/A,FALSE,"단가표지"}</definedName>
    <definedName name="ㅠㅊㅍ튵ㅊ" localSheetId="6" hidden="1">{#N/A,#N/A,FALSE,"운반시간"}</definedName>
    <definedName name="ㅠㅊㅍ튵ㅊ" localSheetId="5" hidden="1">{#N/A,#N/A,FALSE,"운반시간"}</definedName>
    <definedName name="ㅠㅊㅍ튵ㅊ" hidden="1">{#N/A,#N/A,FALSE,"운반시간"}</definedName>
    <definedName name="ㅠㅊ픁츄" localSheetId="6" hidden="1">{#N/A,#N/A,FALSE,"단가표지"}</definedName>
    <definedName name="ㅠㅊ픁츄" localSheetId="5" hidden="1">{#N/A,#N/A,FALSE,"단가표지"}</definedName>
    <definedName name="ㅠㅊ픁츄" hidden="1">{#N/A,#N/A,FALSE,"단가표지"}</definedName>
    <definedName name="ㅠㅍ" localSheetId="6" hidden="1">{#N/A,#N/A,FALSE,"조골재"}</definedName>
    <definedName name="ㅠㅍ" localSheetId="5" hidden="1">{#N/A,#N/A,FALSE,"조골재"}</definedName>
    <definedName name="ㅠㅍ" hidden="1">{#N/A,#N/A,FALSE,"조골재"}</definedName>
    <definedName name="ㅠㅍㅊ" localSheetId="6" hidden="1">{#N/A,#N/A,FALSE,"단가표지"}</definedName>
    <definedName name="ㅠㅍㅊ" localSheetId="5" hidden="1">{#N/A,#N/A,FALSE,"단가표지"}</definedName>
    <definedName name="ㅠㅍㅊ" hidden="1">{#N/A,#N/A,FALSE,"단가표지"}</definedName>
    <definedName name="ㅠㅍㅊ튳" localSheetId="6" hidden="1">{#N/A,#N/A,FALSE,"표지목차"}</definedName>
    <definedName name="ㅠㅍㅊ튳" localSheetId="5" hidden="1">{#N/A,#N/A,FALSE,"표지목차"}</definedName>
    <definedName name="ㅠㅍㅊ튳" hidden="1">{#N/A,#N/A,FALSE,"표지목차"}</definedName>
    <definedName name="ㅠㅍㅊ튳ㅌㅍ" localSheetId="6" hidden="1">{#N/A,#N/A,FALSE,"조골재"}</definedName>
    <definedName name="ㅠㅍㅊ튳ㅌㅍ" localSheetId="5" hidden="1">{#N/A,#N/A,FALSE,"조골재"}</definedName>
    <definedName name="ㅠㅍㅊ튳ㅌㅍ" hidden="1">{#N/A,#N/A,FALSE,"조골재"}</definedName>
    <definedName name="ㅠㅍㅊ튵" localSheetId="6" hidden="1">{#N/A,#N/A,FALSE,"골재소요량";#N/A,#N/A,FALSE,"골재소요량"}</definedName>
    <definedName name="ㅠㅍㅊ튵" localSheetId="5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6" hidden="1">{#N/A,#N/A,FALSE,"단가표지"}</definedName>
    <definedName name="ㅠㅍㅊ튵ㅊ" localSheetId="5" hidden="1">{#N/A,#N/A,FALSE,"단가표지"}</definedName>
    <definedName name="ㅠㅍㅊ튵ㅊ" hidden="1">{#N/A,#N/A,FALSE,"단가표지"}</definedName>
    <definedName name="ㅠㅍ츄ㅜ" localSheetId="6" hidden="1">{#N/A,#N/A,FALSE,"단가표지"}</definedName>
    <definedName name="ㅠㅍ츄ㅜ" localSheetId="5" hidden="1">{#N/A,#N/A,FALSE,"단가표지"}</definedName>
    <definedName name="ㅠㅍ츄ㅜ" hidden="1">{#N/A,#N/A,FALSE,"단가표지"}</definedName>
    <definedName name="ㅠㅍ츛ㅍ" localSheetId="6" hidden="1">{#N/A,#N/A,FALSE,"혼합골재"}</definedName>
    <definedName name="ㅠㅍ츛ㅍ" localSheetId="5" hidden="1">{#N/A,#N/A,FALSE,"혼합골재"}</definedName>
    <definedName name="ㅠㅍ츛ㅍ" hidden="1">{#N/A,#N/A,FALSE,"혼합골재"}</definedName>
    <definedName name="ㅠㅍ츜ㅊ" localSheetId="6" hidden="1">{#N/A,#N/A,FALSE,"2~8번"}</definedName>
    <definedName name="ㅠㅍ츜ㅊ" localSheetId="5" hidden="1">{#N/A,#N/A,FALSE,"2~8번"}</definedName>
    <definedName name="ㅠㅍ츜ㅊ" hidden="1">{#N/A,#N/A,FALSE,"2~8번"}</definedName>
    <definedName name="ㅠㅍ츜ㅍ" localSheetId="6" hidden="1">{#N/A,#N/A,FALSE,"조골재"}</definedName>
    <definedName name="ㅠㅍ츜ㅍ" localSheetId="5" hidden="1">{#N/A,#N/A,FALSE,"조골재"}</definedName>
    <definedName name="ㅠㅍ츜ㅍ" hidden="1">{#N/A,#N/A,FALSE,"조골재"}</definedName>
    <definedName name="ㅠㅍ츝" localSheetId="6" hidden="1">{#N/A,#N/A,FALSE,"운반시간"}</definedName>
    <definedName name="ㅠㅍ츝" localSheetId="5" hidden="1">{#N/A,#N/A,FALSE,"운반시간"}</definedName>
    <definedName name="ㅠㅍ츝" hidden="1">{#N/A,#N/A,FALSE,"운반시간"}</definedName>
    <definedName name="ㅠㅍ츝ㅊ" localSheetId="6" hidden="1">{#N/A,#N/A,FALSE,"단가표지"}</definedName>
    <definedName name="ㅠㅍ츝ㅊ" localSheetId="5" hidden="1">{#N/A,#N/A,FALSE,"단가표지"}</definedName>
    <definedName name="ㅠㅍ츝ㅊ" hidden="1">{#N/A,#N/A,FALSE,"단가표지"}</definedName>
    <definedName name="ㅠㅍㅋㅊㅍㅍ" localSheetId="6" hidden="1">{#N/A,#N/A,FALSE,"단가표지"}</definedName>
    <definedName name="ㅠㅍㅋㅊㅍㅍ" localSheetId="5" hidden="1">{#N/A,#N/A,FALSE,"단가표지"}</definedName>
    <definedName name="ㅠㅍㅋㅊㅍㅍ" hidden="1">{#N/A,#N/A,FALSE,"단가표지"}</definedName>
    <definedName name="ㅠ퓿큨ㅊ" localSheetId="6" hidden="1">{#N/A,#N/A,FALSE,"단가표지"}</definedName>
    <definedName name="ㅠ퓿큨ㅊ" localSheetId="5" hidden="1">{#N/A,#N/A,FALSE,"단가표지"}</definedName>
    <definedName name="ㅠ퓿큨ㅊ" hidden="1">{#N/A,#N/A,FALSE,"단가표지"}</definedName>
    <definedName name="ㅠ픀ㅊ" localSheetId="6" hidden="1">{#N/A,#N/A,FALSE,"단가표지"}</definedName>
    <definedName name="ㅠ픀ㅊ" localSheetId="5" hidden="1">{#N/A,#N/A,FALSE,"단가표지"}</definedName>
    <definedName name="ㅠ픀ㅊ" hidden="1">{#N/A,#N/A,FALSE,"단가표지"}</definedName>
    <definedName name="ㅠ픀ㅊㅍ" localSheetId="6" hidden="1">{#N/A,#N/A,FALSE,"표지목차"}</definedName>
    <definedName name="ㅠ픀ㅊㅍ" localSheetId="5" hidden="1">{#N/A,#N/A,FALSE,"표지목차"}</definedName>
    <definedName name="ㅠ픀ㅊㅍ" hidden="1">{#N/A,#N/A,FALSE,"표지목차"}</definedName>
    <definedName name="ㅠ픀ㅋㅊㅍ" localSheetId="6" hidden="1">{#N/A,#N/A,FALSE,"운반시간"}</definedName>
    <definedName name="ㅠ픀ㅋㅊㅍ" localSheetId="5" hidden="1">{#N/A,#N/A,FALSE,"운반시간"}</definedName>
    <definedName name="ㅠ픀ㅋㅊㅍ" hidden="1">{#N/A,#N/A,FALSE,"운반시간"}</definedName>
    <definedName name="ㅣㅎㄹㅇㅇ" localSheetId="6" hidden="1">{#N/A,#N/A,FALSE,"토공2"}</definedName>
    <definedName name="ㅣㅎㄹㅇㅇ" localSheetId="5" hidden="1">{#N/A,#N/A,FALSE,"토공2"}</definedName>
    <definedName name="ㅣㅎㄹㅇㅇ" hidden="1">{#N/A,#N/A,FALSE,"토공2"}</definedName>
    <definedName name="ㅣ허ㅏㅣ하" localSheetId="6" hidden="1">{#N/A,#N/A,FALSE,"혼합골재"}</definedName>
    <definedName name="ㅣ허ㅏㅣ하" localSheetId="5" hidden="1">{#N/A,#N/A,FALSE,"혼합골재"}</definedName>
    <definedName name="ㅣ허ㅏㅣ하" hidden="1">{#N/A,#N/A,FALSE,"혼합골재"}</definedName>
    <definedName name="ㅣ허ㅣ호ㅓㅏ" localSheetId="6" hidden="1">{#N/A,#N/A,FALSE,"조골재"}</definedName>
    <definedName name="ㅣ허ㅣ호ㅓㅏ" localSheetId="5" hidden="1">{#N/A,#N/A,FALSE,"조골재"}</definedName>
    <definedName name="ㅣ허ㅣ호ㅓㅏ" hidden="1">{#N/A,#N/A,FALSE,"조골재"}</definedName>
    <definedName name="ㅣㅏ허ㅏ허ㅏ허ㅏ" localSheetId="6" hidden="1">{#N/A,#N/A,FALSE,"단가표지"}</definedName>
    <definedName name="ㅣㅏ허ㅏ허ㅏ허ㅏ" localSheetId="5" hidden="1">{#N/A,#N/A,FALSE,"단가표지"}</definedName>
    <definedName name="ㅣㅏ허ㅏ허ㅏ허ㅏ" hidden="1">{#N/A,#N/A,FALSE,"단가표지"}</definedName>
    <definedName name="ㅣㅏㅓㅎ" localSheetId="6" hidden="1">{#N/A,#N/A,FALSE,"단가표지"}</definedName>
    <definedName name="ㅣㅏㅓㅎ" localSheetId="5" hidden="1">{#N/A,#N/A,FALSE,"단가표지"}</definedName>
    <definedName name="ㅣㅏㅓㅎ" hidden="1">{#N/A,#N/A,FALSE,"단가표지"}</definedName>
    <definedName name="ㅣㅏㅓ허ㅏㅓㅎ" localSheetId="6" hidden="1">{#N/A,#N/A,FALSE,"표지목차"}</definedName>
    <definedName name="ㅣㅏㅓ허ㅏㅓㅎ" localSheetId="5" hidden="1">{#N/A,#N/A,FALSE,"표지목차"}</definedName>
    <definedName name="ㅣㅏㅓ허ㅏㅓㅎ" hidden="1">{#N/A,#N/A,FALSE,"표지목차"}</definedName>
    <definedName name="ㅣㅏㅓㅣ허ㅏㅎ" localSheetId="6" hidden="1">{#N/A,#N/A,FALSE,"골재소요량";#N/A,#N/A,FALSE,"골재소요량"}</definedName>
    <definedName name="ㅣㅏㅓㅣ허ㅏㅎ" localSheetId="5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6" hidden="1">{#N/A,#N/A,FALSE,"조골재"}</definedName>
    <definedName name="ㅣㅏㅓㅣ허ㅏㅏ허" localSheetId="5" hidden="1">{#N/A,#N/A,FALSE,"조골재"}</definedName>
    <definedName name="ㅣㅏㅓㅣ허ㅏㅏ허" hidden="1">{#N/A,#N/A,FALSE,"조골재"}</definedName>
    <definedName name="ㅣㅏㅓㅣㅏㅓㅣ" localSheetId="6" hidden="1">{#N/A,#N/A,FALSE,"속도"}</definedName>
    <definedName name="ㅣㅏㅓㅣㅏㅓㅣ" localSheetId="5" hidden="1">{#N/A,#N/A,FALSE,"속도"}</definedName>
    <definedName name="ㅣㅏㅓㅣㅏㅓㅣ" hidden="1">{#N/A,#N/A,FALSE,"속도"}</definedName>
    <definedName name="ㅣㅑㅣㅣ" localSheetId="6" hidden="1">{#N/A,#N/A,FALSE,"혼합골재"}</definedName>
    <definedName name="ㅣㅑㅣㅣ" localSheetId="5" hidden="1">{#N/A,#N/A,FALSE,"혼합골재"}</definedName>
    <definedName name="ㅣㅑㅣㅣ" hidden="1">{#N/A,#N/A,FALSE,"혼합골재"}</definedName>
    <definedName name="ㅣㅓㅏ허" localSheetId="6" hidden="1">{#N/A,#N/A,FALSE,"운반시간"}</definedName>
    <definedName name="ㅣㅓㅏ허" localSheetId="5" hidden="1">{#N/A,#N/A,FALSE,"운반시간"}</definedName>
    <definedName name="ㅣㅓㅏ허" hidden="1">{#N/A,#N/A,FALSE,"운반시간"}</definedName>
    <definedName name="ㅣㅓㅏ허ㅏㅣ허ㅏㅓ" localSheetId="6" hidden="1">{#N/A,#N/A,FALSE,"운반시간"}</definedName>
    <definedName name="ㅣㅓㅏ허ㅏㅣ허ㅏㅓ" localSheetId="5" hidden="1">{#N/A,#N/A,FALSE,"운반시간"}</definedName>
    <definedName name="ㅣㅓㅏ허ㅏㅣ허ㅏㅓ" hidden="1">{#N/A,#N/A,FALSE,"운반시간"}</definedName>
    <definedName name="ㅣㅚㅓㅏ" localSheetId="6" hidden="1">{#N/A,#N/A,FALSE,"단가표지"}</definedName>
    <definedName name="ㅣㅚㅓㅏ" localSheetId="5" hidden="1">{#N/A,#N/A,FALSE,"단가표지"}</definedName>
    <definedName name="ㅣㅚㅓㅏ" hidden="1">{#N/A,#N/A,FALSE,"단가표지"}</definedName>
  </definedNames>
  <calcPr calcId="152511" iterate="1"/>
</workbook>
</file>

<file path=xl/calcChain.xml><?xml version="1.0" encoding="utf-8"?>
<calcChain xmlns="http://schemas.openxmlformats.org/spreadsheetml/2006/main">
  <c r="L47" i="17" l="1"/>
  <c r="K47" i="17"/>
  <c r="Y84" i="20" l="1"/>
  <c r="Q84" i="20"/>
  <c r="Y84" i="19" l="1"/>
  <c r="Q84" i="19"/>
  <c r="Q85" i="19"/>
  <c r="Q86" i="17" l="1"/>
  <c r="Q87" i="17" l="1"/>
  <c r="Q91" i="17"/>
  <c r="D90" i="17" s="1"/>
  <c r="Q101" i="17"/>
  <c r="Q102" i="17"/>
  <c r="Q103" i="17"/>
  <c r="C99" i="20" l="1"/>
  <c r="C99" i="19"/>
  <c r="C101" i="17"/>
  <c r="C6" i="26"/>
  <c r="E6" i="25" l="1"/>
  <c r="E6" i="27" l="1"/>
  <c r="E8" i="27" s="1"/>
  <c r="E5" i="27"/>
  <c r="A42" i="27" s="1"/>
  <c r="B41" i="27" s="1"/>
  <c r="E4" i="27"/>
  <c r="B42" i="27"/>
  <c r="C5" i="26"/>
  <c r="C4" i="26"/>
  <c r="R90" i="26"/>
  <c r="S84" i="26"/>
  <c r="U78" i="26"/>
  <c r="T73" i="26"/>
  <c r="T68" i="26"/>
  <c r="U63" i="26"/>
  <c r="U58" i="26"/>
  <c r="Q52" i="26"/>
  <c r="U47" i="26"/>
  <c r="R41" i="26"/>
  <c r="S36" i="26"/>
  <c r="T31" i="26"/>
  <c r="S26" i="26"/>
  <c r="Y21" i="26"/>
  <c r="S16" i="26"/>
  <c r="S11" i="26"/>
  <c r="T6" i="26"/>
  <c r="A35" i="27" l="1"/>
  <c r="B34" i="27" s="1"/>
  <c r="A21" i="27"/>
  <c r="B20" i="27" s="1"/>
  <c r="A37" i="27"/>
  <c r="B36" i="27" s="1"/>
  <c r="A13" i="27"/>
  <c r="A27" i="27"/>
  <c r="B26" i="27" s="1"/>
  <c r="A15" i="27"/>
  <c r="B14" i="27" s="1"/>
  <c r="A29" i="27"/>
  <c r="B28" i="27" s="1"/>
  <c r="A17" i="27"/>
  <c r="B16" i="27" s="1"/>
  <c r="A23" i="27"/>
  <c r="B22" i="27" s="1"/>
  <c r="A31" i="27"/>
  <c r="B30" i="27" s="1"/>
  <c r="A39" i="27"/>
  <c r="B38" i="27" s="1"/>
  <c r="A19" i="27"/>
  <c r="B18" i="27" s="1"/>
  <c r="A25" i="27"/>
  <c r="B24" i="27" s="1"/>
  <c r="A33" i="27"/>
  <c r="B32" i="27" s="1"/>
  <c r="A41" i="27"/>
  <c r="B40" i="27" s="1"/>
  <c r="E10" i="27"/>
  <c r="A14" i="27"/>
  <c r="B13" i="27" s="1"/>
  <c r="A16" i="27"/>
  <c r="B15" i="27" s="1"/>
  <c r="A18" i="27"/>
  <c r="B17" i="27" s="1"/>
  <c r="A20" i="27"/>
  <c r="B19" i="27" s="1"/>
  <c r="A22" i="27"/>
  <c r="B21" i="27" s="1"/>
  <c r="A24" i="27"/>
  <c r="B23" i="27" s="1"/>
  <c r="A26" i="27"/>
  <c r="B25" i="27" s="1"/>
  <c r="A28" i="27"/>
  <c r="B27" i="27" s="1"/>
  <c r="A30" i="27"/>
  <c r="B29" i="27" s="1"/>
  <c r="A32" i="27"/>
  <c r="B31" i="27" s="1"/>
  <c r="A34" i="27"/>
  <c r="B33" i="27" s="1"/>
  <c r="A36" i="27"/>
  <c r="B35" i="27" s="1"/>
  <c r="A38" i="27"/>
  <c r="B37" i="27" s="1"/>
  <c r="A40" i="27"/>
  <c r="B39" i="27" s="1"/>
  <c r="H110" i="26"/>
  <c r="H106" i="26"/>
  <c r="H102" i="26"/>
  <c r="H98" i="26"/>
  <c r="P89" i="26"/>
  <c r="O90" i="26" s="1"/>
  <c r="L89" i="26"/>
  <c r="K90" i="26" s="1"/>
  <c r="H89" i="26"/>
  <c r="Q83" i="26"/>
  <c r="P84" i="26" s="1"/>
  <c r="M83" i="26"/>
  <c r="L84" i="26" s="1"/>
  <c r="I83" i="26"/>
  <c r="H84" i="26" s="1"/>
  <c r="R77" i="26"/>
  <c r="Q78" i="26" s="1"/>
  <c r="N77" i="26"/>
  <c r="M78" i="26" s="1"/>
  <c r="J77" i="26"/>
  <c r="I78" i="26" s="1"/>
  <c r="Q72" i="26"/>
  <c r="P73" i="26" s="1"/>
  <c r="M72" i="26"/>
  <c r="L73" i="26" s="1"/>
  <c r="I72" i="26"/>
  <c r="H73" i="26" s="1"/>
  <c r="T67" i="26"/>
  <c r="S68" i="26" s="1"/>
  <c r="P67" i="26"/>
  <c r="O68" i="26" s="1"/>
  <c r="L67" i="26"/>
  <c r="K68" i="26" s="1"/>
  <c r="H67" i="26"/>
  <c r="U62" i="26"/>
  <c r="T63" i="26" s="1"/>
  <c r="Q62" i="26"/>
  <c r="P63" i="26" s="1"/>
  <c r="M62" i="26"/>
  <c r="L63" i="26" s="1"/>
  <c r="I62" i="26"/>
  <c r="H63" i="26" s="1"/>
  <c r="R57" i="26"/>
  <c r="Q58" i="26" s="1"/>
  <c r="N57" i="26"/>
  <c r="M58" i="26" s="1"/>
  <c r="J57" i="26"/>
  <c r="I58" i="26" s="1"/>
  <c r="O51" i="26"/>
  <c r="N52" i="26" s="1"/>
  <c r="K51" i="26"/>
  <c r="J52" i="26" s="1"/>
  <c r="V49" i="26"/>
  <c r="T46" i="26"/>
  <c r="S47" i="26" s="1"/>
  <c r="P46" i="26"/>
  <c r="O47" i="26" s="1"/>
  <c r="L46" i="26"/>
  <c r="K47" i="26" s="1"/>
  <c r="H46" i="26"/>
  <c r="O40" i="26"/>
  <c r="N41" i="26" s="1"/>
  <c r="K40" i="26"/>
  <c r="J41" i="26" s="1"/>
  <c r="T38" i="26"/>
  <c r="P35" i="26"/>
  <c r="O36" i="26" s="1"/>
  <c r="L35" i="26"/>
  <c r="K36" i="26" s="1"/>
  <c r="H35" i="26"/>
  <c r="S30" i="26"/>
  <c r="R31" i="26" s="1"/>
  <c r="O30" i="26"/>
  <c r="N31" i="26" s="1"/>
  <c r="K30" i="26"/>
  <c r="J31" i="26" s="1"/>
  <c r="T28" i="26"/>
  <c r="P25" i="26"/>
  <c r="O26" i="26" s="1"/>
  <c r="L25" i="26"/>
  <c r="K26" i="26" s="1"/>
  <c r="H25" i="26"/>
  <c r="H109" i="26"/>
  <c r="H105" i="26"/>
  <c r="H101" i="26"/>
  <c r="H97" i="26"/>
  <c r="H94" i="26"/>
  <c r="O89" i="26"/>
  <c r="N90" i="26" s="1"/>
  <c r="K89" i="26"/>
  <c r="J90" i="26" s="1"/>
  <c r="T86" i="26"/>
  <c r="P83" i="26"/>
  <c r="O84" i="26" s="1"/>
  <c r="L83" i="26"/>
  <c r="K84" i="26" s="1"/>
  <c r="H83" i="26"/>
  <c r="U77" i="26"/>
  <c r="T78" i="26" s="1"/>
  <c r="Q77" i="26"/>
  <c r="P78" i="26" s="1"/>
  <c r="M77" i="26"/>
  <c r="L78" i="26" s="1"/>
  <c r="I77" i="26"/>
  <c r="H78" i="26" s="1"/>
  <c r="T72" i="26"/>
  <c r="S73" i="26" s="1"/>
  <c r="P72" i="26"/>
  <c r="O73" i="26" s="1"/>
  <c r="L72" i="26"/>
  <c r="K73" i="26" s="1"/>
  <c r="H72" i="26"/>
  <c r="S67" i="26"/>
  <c r="R68" i="26" s="1"/>
  <c r="O67" i="26"/>
  <c r="N68" i="26" s="1"/>
  <c r="K67" i="26"/>
  <c r="J68" i="26" s="1"/>
  <c r="V65" i="26"/>
  <c r="T62" i="26"/>
  <c r="S63" i="26" s="1"/>
  <c r="P62" i="26"/>
  <c r="O63" i="26" s="1"/>
  <c r="L62" i="26"/>
  <c r="K63" i="26" s="1"/>
  <c r="H62" i="26"/>
  <c r="U57" i="26"/>
  <c r="T58" i="26" s="1"/>
  <c r="Q57" i="26"/>
  <c r="P58" i="26" s="1"/>
  <c r="M57" i="26"/>
  <c r="L58" i="26" s="1"/>
  <c r="I57" i="26"/>
  <c r="H58" i="26" s="1"/>
  <c r="N51" i="26"/>
  <c r="M52" i="26" s="1"/>
  <c r="J51" i="26"/>
  <c r="I52" i="26" s="1"/>
  <c r="S46" i="26"/>
  <c r="R47" i="26" s="1"/>
  <c r="O46" i="26"/>
  <c r="N47" i="26" s="1"/>
  <c r="K46" i="26"/>
  <c r="J47" i="26" s="1"/>
  <c r="S43" i="26"/>
  <c r="R40" i="26"/>
  <c r="Q41" i="26" s="1"/>
  <c r="N40" i="26"/>
  <c r="M41" i="26" s="1"/>
  <c r="J40" i="26"/>
  <c r="I41" i="26" s="1"/>
  <c r="S35" i="26"/>
  <c r="R36" i="26" s="1"/>
  <c r="O35" i="26"/>
  <c r="N36" i="26" s="1"/>
  <c r="K35" i="26"/>
  <c r="J36" i="26" s="1"/>
  <c r="U33" i="26"/>
  <c r="R30" i="26"/>
  <c r="Q31" i="26" s="1"/>
  <c r="N30" i="26"/>
  <c r="M31" i="26" s="1"/>
  <c r="J30" i="26"/>
  <c r="I31" i="26" s="1"/>
  <c r="H108" i="26"/>
  <c r="H104" i="26"/>
  <c r="H100" i="26"/>
  <c r="H96" i="26"/>
  <c r="S92" i="26"/>
  <c r="R89" i="26"/>
  <c r="Q90" i="26" s="1"/>
  <c r="N89" i="26"/>
  <c r="M90" i="26" s="1"/>
  <c r="J89" i="26"/>
  <c r="I90" i="26" s="1"/>
  <c r="S83" i="26"/>
  <c r="R84" i="26" s="1"/>
  <c r="O83" i="26"/>
  <c r="N84" i="26" s="1"/>
  <c r="K83" i="26"/>
  <c r="J84" i="26" s="1"/>
  <c r="V80" i="26"/>
  <c r="T77" i="26"/>
  <c r="S78" i="26" s="1"/>
  <c r="P77" i="26"/>
  <c r="O78" i="26" s="1"/>
  <c r="L77" i="26"/>
  <c r="K78" i="26" s="1"/>
  <c r="H77" i="26"/>
  <c r="S72" i="26"/>
  <c r="R73" i="26" s="1"/>
  <c r="O72" i="26"/>
  <c r="N73" i="26" s="1"/>
  <c r="K72" i="26"/>
  <c r="J73" i="26" s="1"/>
  <c r="U70" i="26"/>
  <c r="R67" i="26"/>
  <c r="Q68" i="26" s="1"/>
  <c r="N67" i="26"/>
  <c r="M68" i="26" s="1"/>
  <c r="J67" i="26"/>
  <c r="I68" i="26" s="1"/>
  <c r="S62" i="26"/>
  <c r="R63" i="26" s="1"/>
  <c r="O62" i="26"/>
  <c r="N63" i="26" s="1"/>
  <c r="K62" i="26"/>
  <c r="J63" i="26" s="1"/>
  <c r="V60" i="26"/>
  <c r="T57" i="26"/>
  <c r="S58" i="26" s="1"/>
  <c r="P57" i="26"/>
  <c r="O58" i="26" s="1"/>
  <c r="L57" i="26"/>
  <c r="K58" i="26" s="1"/>
  <c r="H57" i="26"/>
  <c r="Q51" i="26"/>
  <c r="P52" i="26" s="1"/>
  <c r="M51" i="26"/>
  <c r="L52" i="26" s="1"/>
  <c r="I51" i="26"/>
  <c r="H52" i="26" s="1"/>
  <c r="R46" i="26"/>
  <c r="Q47" i="26" s="1"/>
  <c r="N46" i="26"/>
  <c r="M47" i="26" s="1"/>
  <c r="J46" i="26"/>
  <c r="I47" i="26" s="1"/>
  <c r="Q40" i="26"/>
  <c r="P41" i="26" s="1"/>
  <c r="M40" i="26"/>
  <c r="L41" i="26" s="1"/>
  <c r="I40" i="26"/>
  <c r="H41" i="26" s="1"/>
  <c r="R35" i="26"/>
  <c r="Q36" i="26" s="1"/>
  <c r="N35" i="26"/>
  <c r="M36" i="26" s="1"/>
  <c r="J35" i="26"/>
  <c r="I36" i="26" s="1"/>
  <c r="H107" i="26"/>
  <c r="H103" i="26"/>
  <c r="H99" i="26"/>
  <c r="H95" i="26"/>
  <c r="Q89" i="26"/>
  <c r="P90" i="26" s="1"/>
  <c r="M89" i="26"/>
  <c r="L90" i="26" s="1"/>
  <c r="I89" i="26"/>
  <c r="H90" i="26" s="1"/>
  <c r="R83" i="26"/>
  <c r="Q84" i="26" s="1"/>
  <c r="N83" i="26"/>
  <c r="M84" i="26" s="1"/>
  <c r="J83" i="26"/>
  <c r="I84" i="26" s="1"/>
  <c r="S77" i="26"/>
  <c r="R78" i="26" s="1"/>
  <c r="O77" i="26"/>
  <c r="N78" i="26" s="1"/>
  <c r="K77" i="26"/>
  <c r="J78" i="26" s="1"/>
  <c r="U75" i="26"/>
  <c r="R72" i="26"/>
  <c r="Q73" i="26" s="1"/>
  <c r="N72" i="26"/>
  <c r="M73" i="26" s="1"/>
  <c r="J72" i="26"/>
  <c r="I73" i="26" s="1"/>
  <c r="Q67" i="26"/>
  <c r="P68" i="26" s="1"/>
  <c r="M67" i="26"/>
  <c r="L68" i="26" s="1"/>
  <c r="I67" i="26"/>
  <c r="H68" i="26" s="1"/>
  <c r="R62" i="26"/>
  <c r="Q63" i="26" s="1"/>
  <c r="N62" i="26"/>
  <c r="M63" i="26" s="1"/>
  <c r="J62" i="26"/>
  <c r="I63" i="26" s="1"/>
  <c r="S57" i="26"/>
  <c r="R58" i="26" s="1"/>
  <c r="O57" i="26"/>
  <c r="N58" i="26" s="1"/>
  <c r="K57" i="26"/>
  <c r="J58" i="26" s="1"/>
  <c r="R54" i="26"/>
  <c r="P51" i="26"/>
  <c r="O52" i="26" s="1"/>
  <c r="L51" i="26"/>
  <c r="K52" i="26" s="1"/>
  <c r="H51" i="26"/>
  <c r="U46" i="26"/>
  <c r="T47" i="26" s="1"/>
  <c r="Q46" i="26"/>
  <c r="P47" i="26" s="1"/>
  <c r="M46" i="26"/>
  <c r="L47" i="26" s="1"/>
  <c r="I46" i="26"/>
  <c r="H47" i="26" s="1"/>
  <c r="P40" i="26"/>
  <c r="O41" i="26" s="1"/>
  <c r="L40" i="26"/>
  <c r="K41" i="26" s="1"/>
  <c r="H40" i="26"/>
  <c r="Q35" i="26"/>
  <c r="P36" i="26" s="1"/>
  <c r="M35" i="26"/>
  <c r="L36" i="26" s="1"/>
  <c r="I35" i="26"/>
  <c r="H36" i="26" s="1"/>
  <c r="T30" i="26"/>
  <c r="S31" i="26" s="1"/>
  <c r="P30" i="26"/>
  <c r="O31" i="26" s="1"/>
  <c r="L30" i="26"/>
  <c r="K31" i="26" s="1"/>
  <c r="H30" i="26"/>
  <c r="Q25" i="26"/>
  <c r="P26" i="26" s="1"/>
  <c r="M25" i="26"/>
  <c r="L26" i="26" s="1"/>
  <c r="I25" i="26"/>
  <c r="H26" i="26" s="1"/>
  <c r="S5" i="26"/>
  <c r="R6" i="26" s="1"/>
  <c r="H5" i="26"/>
  <c r="L5" i="26"/>
  <c r="K6" i="26" s="1"/>
  <c r="P5" i="26"/>
  <c r="O6" i="26" s="1"/>
  <c r="T5" i="26"/>
  <c r="S6" i="26" s="1"/>
  <c r="U8" i="26"/>
  <c r="K10" i="26"/>
  <c r="J11" i="26" s="1"/>
  <c r="O10" i="26"/>
  <c r="N11" i="26" s="1"/>
  <c r="S10" i="26"/>
  <c r="R11" i="26" s="1"/>
  <c r="J15" i="26"/>
  <c r="I16" i="26" s="1"/>
  <c r="N15" i="26"/>
  <c r="M16" i="26" s="1"/>
  <c r="R15" i="26"/>
  <c r="Q16" i="26" s="1"/>
  <c r="J20" i="26"/>
  <c r="I21" i="26" s="1"/>
  <c r="N20" i="26"/>
  <c r="M21" i="26" s="1"/>
  <c r="R20" i="26"/>
  <c r="Q21" i="26" s="1"/>
  <c r="V20" i="26"/>
  <c r="U21" i="26" s="1"/>
  <c r="N25" i="26"/>
  <c r="M26" i="26" s="1"/>
  <c r="Q30" i="26"/>
  <c r="P31" i="26" s="1"/>
  <c r="K15" i="26"/>
  <c r="J16" i="26" s="1"/>
  <c r="O15" i="26"/>
  <c r="N16" i="26" s="1"/>
  <c r="S15" i="26"/>
  <c r="R16" i="26" s="1"/>
  <c r="T18" i="26"/>
  <c r="K20" i="26"/>
  <c r="J21" i="26" s="1"/>
  <c r="O20" i="26"/>
  <c r="N21" i="26" s="1"/>
  <c r="S20" i="26"/>
  <c r="R21" i="26" s="1"/>
  <c r="W20" i="26"/>
  <c r="V21" i="26" s="1"/>
  <c r="Z23" i="26"/>
  <c r="O25" i="26"/>
  <c r="N26" i="26" s="1"/>
  <c r="I94" i="26"/>
  <c r="H10" i="26"/>
  <c r="L10" i="26"/>
  <c r="K11" i="26" s="1"/>
  <c r="P10" i="26"/>
  <c r="O11" i="26" s="1"/>
  <c r="J5" i="26"/>
  <c r="I6" i="26" s="1"/>
  <c r="N5" i="26"/>
  <c r="M6" i="26" s="1"/>
  <c r="R5" i="26"/>
  <c r="Q6" i="26" s="1"/>
  <c r="I10" i="26"/>
  <c r="H11" i="26" s="1"/>
  <c r="M10" i="26"/>
  <c r="L11" i="26" s="1"/>
  <c r="Q10" i="26"/>
  <c r="P11" i="26" s="1"/>
  <c r="H15" i="26"/>
  <c r="L15" i="26"/>
  <c r="K16" i="26" s="1"/>
  <c r="P15" i="26"/>
  <c r="O16" i="26" s="1"/>
  <c r="H20" i="26"/>
  <c r="L20" i="26"/>
  <c r="K21" i="26" s="1"/>
  <c r="P20" i="26"/>
  <c r="O21" i="26" s="1"/>
  <c r="T20" i="26"/>
  <c r="S21" i="26" s="1"/>
  <c r="X20" i="26"/>
  <c r="W21" i="26" s="1"/>
  <c r="J25" i="26"/>
  <c r="I26" i="26" s="1"/>
  <c r="R25" i="26"/>
  <c r="Q26" i="26" s="1"/>
  <c r="I30" i="26"/>
  <c r="H31" i="26" s="1"/>
  <c r="I5" i="26"/>
  <c r="H6" i="26" s="1"/>
  <c r="M5" i="26"/>
  <c r="L6" i="26" s="1"/>
  <c r="Q5" i="26"/>
  <c r="P6" i="26" s="1"/>
  <c r="K5" i="26"/>
  <c r="J6" i="26" s="1"/>
  <c r="O5" i="26"/>
  <c r="N6" i="26" s="1"/>
  <c r="J10" i="26"/>
  <c r="I11" i="26" s="1"/>
  <c r="N10" i="26"/>
  <c r="M11" i="26" s="1"/>
  <c r="R10" i="26"/>
  <c r="Q11" i="26" s="1"/>
  <c r="T13" i="26"/>
  <c r="I15" i="26"/>
  <c r="H16" i="26" s="1"/>
  <c r="M15" i="26"/>
  <c r="L16" i="26" s="1"/>
  <c r="Q15" i="26"/>
  <c r="P16" i="26" s="1"/>
  <c r="I20" i="26"/>
  <c r="H21" i="26" s="1"/>
  <c r="M20" i="26"/>
  <c r="L21" i="26" s="1"/>
  <c r="Q20" i="26"/>
  <c r="P21" i="26" s="1"/>
  <c r="U20" i="26"/>
  <c r="T21" i="26" s="1"/>
  <c r="Y20" i="26"/>
  <c r="X21" i="26" s="1"/>
  <c r="K25" i="26"/>
  <c r="J26" i="26" s="1"/>
  <c r="S25" i="26"/>
  <c r="R26" i="26" s="1"/>
  <c r="M30" i="26"/>
  <c r="L31" i="26" s="1"/>
  <c r="C17" i="26" l="1"/>
  <c r="B16" i="26"/>
  <c r="C16" i="26"/>
  <c r="B15" i="26"/>
  <c r="C15" i="26"/>
  <c r="H55" i="17"/>
  <c r="H55" i="20"/>
  <c r="H55" i="19"/>
  <c r="C8" i="26" l="1"/>
  <c r="C12" i="26" l="1"/>
  <c r="C11" i="26" s="1"/>
  <c r="B42" i="25" l="1"/>
  <c r="G49" i="25" l="1"/>
  <c r="D50" i="25"/>
  <c r="E4" i="25" l="1"/>
  <c r="E5" i="25"/>
  <c r="E47" i="25" l="1"/>
  <c r="G47" i="25"/>
  <c r="F47" i="25"/>
  <c r="A18" i="25"/>
  <c r="B17" i="25" s="1"/>
  <c r="A23" i="25"/>
  <c r="B22" i="25" s="1"/>
  <c r="A26" i="25"/>
  <c r="B25" i="25" s="1"/>
  <c r="A31" i="25"/>
  <c r="B30" i="25" s="1"/>
  <c r="A21" i="25"/>
  <c r="B20" i="25" s="1"/>
  <c r="A24" i="25"/>
  <c r="B23" i="25" s="1"/>
  <c r="A29" i="25"/>
  <c r="B28" i="25" s="1"/>
  <c r="A32" i="25"/>
  <c r="B31" i="25" s="1"/>
  <c r="A20" i="25"/>
  <c r="B19" i="25" s="1"/>
  <c r="A25" i="25"/>
  <c r="B24" i="25" s="1"/>
  <c r="A28" i="25"/>
  <c r="B27" i="25" s="1"/>
  <c r="A19" i="25"/>
  <c r="B18" i="25" s="1"/>
  <c r="A22" i="25"/>
  <c r="B21" i="25" s="1"/>
  <c r="A27" i="25"/>
  <c r="B26" i="25" s="1"/>
  <c r="A30" i="25"/>
  <c r="B29" i="25" s="1"/>
  <c r="A33" i="25"/>
  <c r="B32" i="25" s="1"/>
  <c r="A41" i="25"/>
  <c r="B40" i="25" s="1"/>
  <c r="A34" i="25"/>
  <c r="B33" i="25" s="1"/>
  <c r="A38" i="25"/>
  <c r="B37" i="25" s="1"/>
  <c r="A42" i="25"/>
  <c r="B41" i="25" s="1"/>
  <c r="A15" i="25"/>
  <c r="B14" i="25" s="1"/>
  <c r="A35" i="25"/>
  <c r="B34" i="25" s="1"/>
  <c r="A39" i="25"/>
  <c r="B38" i="25" s="1"/>
  <c r="A14" i="25"/>
  <c r="B13" i="25" s="1"/>
  <c r="A16" i="25"/>
  <c r="B15" i="25" s="1"/>
  <c r="A36" i="25"/>
  <c r="B35" i="25" s="1"/>
  <c r="A40" i="25"/>
  <c r="B39" i="25" s="1"/>
  <c r="A17" i="25"/>
  <c r="B16" i="25" s="1"/>
  <c r="A37" i="25"/>
  <c r="B36" i="25" s="1"/>
  <c r="A13" i="25"/>
  <c r="I65" i="20"/>
  <c r="I65" i="19"/>
  <c r="I67" i="17"/>
  <c r="G45" i="25" l="1"/>
  <c r="D45" i="25"/>
  <c r="E49" i="25" s="1"/>
  <c r="F45" i="25"/>
  <c r="E50" i="25" s="1"/>
  <c r="E45" i="25"/>
  <c r="F46" i="25"/>
  <c r="G46" i="25"/>
  <c r="E46" i="25"/>
  <c r="D46" i="25"/>
  <c r="F49" i="25" s="1"/>
  <c r="G50" i="25"/>
  <c r="F50" i="25" l="1"/>
  <c r="E8" i="25" s="1"/>
  <c r="C93" i="19" l="1"/>
  <c r="I66" i="17" l="1"/>
  <c r="J9" i="17" l="1"/>
  <c r="C95" i="17" l="1"/>
  <c r="H41" i="17" l="1"/>
  <c r="Q99" i="19" l="1"/>
  <c r="E93" i="19"/>
  <c r="H41" i="19"/>
  <c r="J9" i="19"/>
  <c r="H53" i="20"/>
  <c r="H52" i="20"/>
  <c r="H41" i="20"/>
  <c r="H44" i="20"/>
  <c r="H45" i="20"/>
  <c r="H46" i="20"/>
  <c r="H47" i="20"/>
  <c r="H48" i="20"/>
  <c r="H49" i="20"/>
  <c r="H43" i="20"/>
  <c r="H39" i="20" s="1"/>
  <c r="H53" i="19"/>
  <c r="H52" i="19"/>
  <c r="H44" i="19"/>
  <c r="H45" i="19"/>
  <c r="H46" i="19"/>
  <c r="H47" i="19"/>
  <c r="H48" i="19"/>
  <c r="H49" i="19"/>
  <c r="H43" i="19"/>
  <c r="H39" i="19" s="1"/>
  <c r="H52" i="17"/>
  <c r="H44" i="17"/>
  <c r="H45" i="17"/>
  <c r="H46" i="17"/>
  <c r="H47" i="17"/>
  <c r="H48" i="17"/>
  <c r="H49" i="17"/>
  <c r="H43" i="17"/>
  <c r="H39" i="17" s="1"/>
  <c r="D99" i="19" l="1"/>
  <c r="F99" i="19" s="1"/>
  <c r="C95" i="19" s="1"/>
  <c r="C108" i="19"/>
  <c r="C105" i="19"/>
  <c r="C107" i="19"/>
  <c r="C106" i="19"/>
  <c r="C104" i="19"/>
  <c r="H53" i="17"/>
  <c r="L14" i="20"/>
  <c r="L47" i="20" s="1"/>
  <c r="K20" i="20"/>
  <c r="K45" i="20" s="1"/>
  <c r="J9" i="20"/>
  <c r="J41" i="20" s="1"/>
  <c r="Q99" i="20"/>
  <c r="C93" i="20"/>
  <c r="Q89" i="20"/>
  <c r="D88" i="20" s="1"/>
  <c r="Q85" i="20"/>
  <c r="I64" i="20"/>
  <c r="Q59" i="20"/>
  <c r="Q58" i="20"/>
  <c r="N58" i="20" s="1"/>
  <c r="Q57" i="20"/>
  <c r="N57" i="20" s="1"/>
  <c r="Q56" i="20"/>
  <c r="Q55" i="20"/>
  <c r="Q54" i="20"/>
  <c r="N54" i="20" s="1"/>
  <c r="Q53" i="20"/>
  <c r="Q52" i="20"/>
  <c r="N52" i="20" s="1"/>
  <c r="Q51" i="20"/>
  <c r="N51" i="20" s="1"/>
  <c r="Q50" i="20"/>
  <c r="N50" i="20" s="1"/>
  <c r="Q49" i="20"/>
  <c r="Q48" i="20"/>
  <c r="Q47" i="20"/>
  <c r="Q46" i="20"/>
  <c r="Q45" i="20"/>
  <c r="Q44" i="20"/>
  <c r="Q43" i="20"/>
  <c r="Q42" i="20"/>
  <c r="Q41" i="20"/>
  <c r="Q40" i="20"/>
  <c r="N40" i="20" s="1"/>
  <c r="Q39" i="20"/>
  <c r="N39" i="20" s="1"/>
  <c r="Q38" i="20"/>
  <c r="N38" i="20" s="1"/>
  <c r="Q37" i="20"/>
  <c r="N37" i="20" s="1"/>
  <c r="Q36" i="20"/>
  <c r="N36" i="20" s="1"/>
  <c r="Q35" i="20"/>
  <c r="N35" i="20" s="1"/>
  <c r="Q34" i="20"/>
  <c r="Q33" i="20"/>
  <c r="N33" i="20"/>
  <c r="Q32" i="20"/>
  <c r="N32" i="20" s="1"/>
  <c r="Q31" i="20"/>
  <c r="Q30" i="20"/>
  <c r="Q29" i="20"/>
  <c r="Q28" i="20"/>
  <c r="Q27" i="20"/>
  <c r="N27" i="20" s="1"/>
  <c r="Q26" i="20"/>
  <c r="N26" i="20" s="1"/>
  <c r="Q25" i="20"/>
  <c r="Q24" i="20"/>
  <c r="N24" i="20" s="1"/>
  <c r="Q23" i="20"/>
  <c r="Q22" i="20"/>
  <c r="Q21" i="20"/>
  <c r="Q20" i="20"/>
  <c r="Q19" i="20"/>
  <c r="N19" i="20" s="1"/>
  <c r="Q18" i="20"/>
  <c r="N18" i="20" s="1"/>
  <c r="Q17" i="20"/>
  <c r="Q16" i="20"/>
  <c r="N16" i="20" s="1"/>
  <c r="Q15" i="20"/>
  <c r="Q14" i="20"/>
  <c r="Q13" i="20"/>
  <c r="N13" i="20" s="1"/>
  <c r="Q12" i="20"/>
  <c r="N12" i="20" s="1"/>
  <c r="Q11" i="20"/>
  <c r="N11" i="20" s="1"/>
  <c r="Q10" i="20"/>
  <c r="N10" i="20" s="1"/>
  <c r="Q9" i="20"/>
  <c r="Q8" i="20"/>
  <c r="Q7" i="20"/>
  <c r="N7" i="20" s="1"/>
  <c r="Q6" i="20"/>
  <c r="N6" i="20" s="1"/>
  <c r="Q5" i="20"/>
  <c r="N5" i="20" s="1"/>
  <c r="L14" i="19"/>
  <c r="K23" i="19"/>
  <c r="K20" i="19"/>
  <c r="K45" i="19" s="1"/>
  <c r="J44" i="19"/>
  <c r="J41" i="19"/>
  <c r="J31" i="19"/>
  <c r="J29" i="19"/>
  <c r="J28" i="19"/>
  <c r="J23" i="19"/>
  <c r="J20" i="19"/>
  <c r="Q89" i="19"/>
  <c r="D88" i="19" s="1"/>
  <c r="I64" i="19"/>
  <c r="Q59" i="19"/>
  <c r="N59" i="19" s="1"/>
  <c r="Q58" i="19"/>
  <c r="N58" i="19" s="1"/>
  <c r="Q57" i="19"/>
  <c r="N57" i="19" s="1"/>
  <c r="Q56" i="19"/>
  <c r="Q55" i="19"/>
  <c r="Q54" i="19"/>
  <c r="N54" i="19" s="1"/>
  <c r="Q53" i="19"/>
  <c r="Q52" i="19"/>
  <c r="Q51" i="19"/>
  <c r="N51" i="19" s="1"/>
  <c r="Q50" i="19"/>
  <c r="N50" i="19" s="1"/>
  <c r="Q49" i="19"/>
  <c r="Q48" i="19"/>
  <c r="Q47" i="19"/>
  <c r="Q46" i="19"/>
  <c r="Q45" i="19"/>
  <c r="Q44" i="19"/>
  <c r="Q43" i="19"/>
  <c r="Q42" i="19"/>
  <c r="Q41" i="19"/>
  <c r="Q40" i="19"/>
  <c r="N40" i="19" s="1"/>
  <c r="Q39" i="19"/>
  <c r="N39" i="19" s="1"/>
  <c r="Q38" i="19"/>
  <c r="N38" i="19" s="1"/>
  <c r="Q37" i="19"/>
  <c r="N37" i="19" s="1"/>
  <c r="Q36" i="19"/>
  <c r="N36" i="19" s="1"/>
  <c r="Q35" i="19"/>
  <c r="N35" i="19" s="1"/>
  <c r="Q34" i="19"/>
  <c r="Q33" i="19"/>
  <c r="N33" i="19" s="1"/>
  <c r="Q32" i="19"/>
  <c r="N32" i="19" s="1"/>
  <c r="Q31" i="19"/>
  <c r="Q30" i="19"/>
  <c r="Q29" i="19"/>
  <c r="Q28" i="19"/>
  <c r="Q27" i="19"/>
  <c r="N27" i="19" s="1"/>
  <c r="Q26" i="19"/>
  <c r="N26" i="19" s="1"/>
  <c r="Q25" i="19"/>
  <c r="Q24" i="19"/>
  <c r="N24" i="19" s="1"/>
  <c r="Q23" i="19"/>
  <c r="Q22" i="19"/>
  <c r="Q21" i="19"/>
  <c r="Q20" i="19"/>
  <c r="Q19" i="19"/>
  <c r="N19" i="19" s="1"/>
  <c r="Q18" i="19"/>
  <c r="N18" i="19" s="1"/>
  <c r="Q17" i="19"/>
  <c r="Q16" i="19"/>
  <c r="N16" i="19" s="1"/>
  <c r="Q15" i="19"/>
  <c r="Q14" i="19"/>
  <c r="Q13" i="19"/>
  <c r="N13" i="19" s="1"/>
  <c r="Q12" i="19"/>
  <c r="N12" i="19" s="1"/>
  <c r="Q11" i="19"/>
  <c r="N11" i="19" s="1"/>
  <c r="Q10" i="19"/>
  <c r="N10" i="19" s="1"/>
  <c r="Q9" i="19"/>
  <c r="Q8" i="19"/>
  <c r="Q7" i="19"/>
  <c r="N7" i="19" s="1"/>
  <c r="Q6" i="19"/>
  <c r="N6" i="19" s="1"/>
  <c r="Q5" i="19"/>
  <c r="N5" i="19" s="1"/>
  <c r="Q59" i="17"/>
  <c r="N59" i="17" s="1"/>
  <c r="Q60" i="17"/>
  <c r="N60" i="17" s="1"/>
  <c r="E95" i="17"/>
  <c r="C113" i="17" s="1"/>
  <c r="D88" i="17"/>
  <c r="F103" i="17"/>
  <c r="Q57" i="17"/>
  <c r="Q56" i="17"/>
  <c r="N56" i="17" s="1"/>
  <c r="K34" i="17"/>
  <c r="J21" i="17"/>
  <c r="Q58" i="17"/>
  <c r="N58" i="17" s="1"/>
  <c r="Q55" i="17"/>
  <c r="Q54" i="17"/>
  <c r="Q53" i="17"/>
  <c r="Q52" i="17"/>
  <c r="Q51" i="17"/>
  <c r="N51" i="17" s="1"/>
  <c r="Q50" i="17"/>
  <c r="N50" i="17" s="1"/>
  <c r="Q49" i="17"/>
  <c r="Q48" i="17"/>
  <c r="Q47" i="17"/>
  <c r="Q46" i="17"/>
  <c r="Q45" i="17"/>
  <c r="Q44" i="17"/>
  <c r="Q43" i="17"/>
  <c r="Q42" i="17"/>
  <c r="Q41" i="17"/>
  <c r="Q40" i="17"/>
  <c r="N40" i="17" s="1"/>
  <c r="Q39" i="17"/>
  <c r="Q38" i="17"/>
  <c r="N38" i="17" s="1"/>
  <c r="Q37" i="17"/>
  <c r="N37" i="17" s="1"/>
  <c r="Q36" i="17"/>
  <c r="N36" i="17" s="1"/>
  <c r="Q35" i="17"/>
  <c r="N35" i="17" s="1"/>
  <c r="Q34" i="17"/>
  <c r="Q33" i="17"/>
  <c r="N33" i="17" s="1"/>
  <c r="Q32" i="17"/>
  <c r="N32" i="17" s="1"/>
  <c r="Q31" i="17"/>
  <c r="Q30" i="17"/>
  <c r="Q29" i="17"/>
  <c r="Q28" i="17"/>
  <c r="Q27" i="17"/>
  <c r="N27" i="17" s="1"/>
  <c r="Q26" i="17"/>
  <c r="N26" i="17" s="1"/>
  <c r="Q25" i="17"/>
  <c r="Q24" i="17"/>
  <c r="N24" i="17" s="1"/>
  <c r="Q23" i="17"/>
  <c r="Q22" i="17"/>
  <c r="Q21" i="17"/>
  <c r="Q20" i="17"/>
  <c r="Q19" i="17"/>
  <c r="N19" i="17" s="1"/>
  <c r="Q18" i="17"/>
  <c r="N18" i="17" s="1"/>
  <c r="Q17" i="17"/>
  <c r="Q16" i="17"/>
  <c r="N16" i="17" s="1"/>
  <c r="Q15" i="17"/>
  <c r="Q14" i="17"/>
  <c r="Q13" i="17"/>
  <c r="N13" i="17" s="1"/>
  <c r="Q12" i="17"/>
  <c r="N12" i="17" s="1"/>
  <c r="Q11" i="17"/>
  <c r="N11" i="17" s="1"/>
  <c r="Q10" i="17"/>
  <c r="N10" i="17" s="1"/>
  <c r="Q9" i="17"/>
  <c r="Q8" i="17"/>
  <c r="Q7" i="17"/>
  <c r="N7" i="17" s="1"/>
  <c r="Q6" i="17"/>
  <c r="N6" i="17" s="1"/>
  <c r="Q5" i="17"/>
  <c r="N5" i="17" s="1"/>
  <c r="L48" i="19" l="1"/>
  <c r="L47" i="19"/>
  <c r="K23" i="20"/>
  <c r="K44" i="20"/>
  <c r="I103" i="19"/>
  <c r="E93" i="20"/>
  <c r="D99" i="20" s="1"/>
  <c r="F99" i="20" s="1"/>
  <c r="C95" i="20" s="1"/>
  <c r="C112" i="17"/>
  <c r="C111" i="17"/>
  <c r="C110" i="17"/>
  <c r="C109" i="17"/>
  <c r="K29" i="20"/>
  <c r="L46" i="20"/>
  <c r="L21" i="20"/>
  <c r="K41" i="20"/>
  <c r="K28" i="20"/>
  <c r="K43" i="20"/>
  <c r="L28" i="20"/>
  <c r="L29" i="20"/>
  <c r="K21" i="20"/>
  <c r="K31" i="20"/>
  <c r="L20" i="20"/>
  <c r="L44" i="20"/>
  <c r="D101" i="17"/>
  <c r="F101" i="17" s="1"/>
  <c r="K31" i="19"/>
  <c r="K44" i="19"/>
  <c r="J21" i="20"/>
  <c r="J31" i="20"/>
  <c r="J20" i="20"/>
  <c r="J29" i="20"/>
  <c r="J28" i="20"/>
  <c r="J44" i="20"/>
  <c r="L15" i="20"/>
  <c r="L25" i="20"/>
  <c r="L34" i="20"/>
  <c r="L48" i="20"/>
  <c r="J23" i="20"/>
  <c r="K25" i="20"/>
  <c r="N25" i="20" s="1"/>
  <c r="K34" i="20"/>
  <c r="L23" i="20"/>
  <c r="L31" i="20"/>
  <c r="D102" i="17"/>
  <c r="F102" i="17" s="1"/>
  <c r="L23" i="19"/>
  <c r="L31" i="19"/>
  <c r="L21" i="19"/>
  <c r="L29" i="19"/>
  <c r="L46" i="19"/>
  <c r="L20" i="19"/>
  <c r="L28" i="19"/>
  <c r="L44" i="19"/>
  <c r="L15" i="19"/>
  <c r="L25" i="19"/>
  <c r="L34" i="19"/>
  <c r="K21" i="19"/>
  <c r="K29" i="19"/>
  <c r="K43" i="19"/>
  <c r="K28" i="19"/>
  <c r="K41" i="19"/>
  <c r="K25" i="19"/>
  <c r="K34" i="19"/>
  <c r="D86" i="20"/>
  <c r="D89" i="20"/>
  <c r="N34" i="20"/>
  <c r="D90" i="20"/>
  <c r="N52" i="19"/>
  <c r="D90" i="19"/>
  <c r="D86" i="19"/>
  <c r="D89" i="19"/>
  <c r="D91" i="17"/>
  <c r="D92" i="17"/>
  <c r="D83" i="17" s="1"/>
  <c r="L20" i="17"/>
  <c r="K23" i="17"/>
  <c r="J57" i="17"/>
  <c r="K57" i="17"/>
  <c r="K28" i="17"/>
  <c r="K31" i="17"/>
  <c r="K41" i="17"/>
  <c r="K20" i="17"/>
  <c r="K44" i="17"/>
  <c r="K21" i="17"/>
  <c r="L23" i="17"/>
  <c r="K43" i="17"/>
  <c r="L29" i="17"/>
  <c r="L21" i="17"/>
  <c r="L14" i="17"/>
  <c r="K25" i="17"/>
  <c r="K45" i="17"/>
  <c r="J31" i="17"/>
  <c r="J41" i="17"/>
  <c r="J44" i="17"/>
  <c r="J20" i="17"/>
  <c r="L15" i="17"/>
  <c r="K29" i="17"/>
  <c r="J23" i="17"/>
  <c r="J28" i="17"/>
  <c r="J29" i="17"/>
  <c r="L34" i="17"/>
  <c r="N34" i="17" s="1"/>
  <c r="L25" i="17"/>
  <c r="N52" i="17"/>
  <c r="N39" i="17"/>
  <c r="L28" i="17"/>
  <c r="L31" i="17"/>
  <c r="C108" i="20" l="1"/>
  <c r="C94" i="20" s="1"/>
  <c r="C104" i="20"/>
  <c r="C107" i="20"/>
  <c r="C106" i="20"/>
  <c r="C105" i="20"/>
  <c r="C96" i="17"/>
  <c r="N25" i="19"/>
  <c r="N34" i="19"/>
  <c r="D81" i="20"/>
  <c r="M8" i="20" s="1"/>
  <c r="M21" i="20" s="1"/>
  <c r="N21" i="20" s="1"/>
  <c r="D81" i="19"/>
  <c r="F104" i="17"/>
  <c r="C97" i="17" s="1"/>
  <c r="M9" i="17"/>
  <c r="N57" i="17"/>
  <c r="N25" i="17"/>
  <c r="D86" i="17" l="1"/>
  <c r="D87" i="20"/>
  <c r="D84" i="20"/>
  <c r="C94" i="19"/>
  <c r="N8" i="20"/>
  <c r="M15" i="20"/>
  <c r="N15" i="20" s="1"/>
  <c r="M30" i="20"/>
  <c r="N30" i="20" s="1"/>
  <c r="D89" i="17"/>
  <c r="M23" i="20"/>
  <c r="N23" i="20" s="1"/>
  <c r="M14" i="20"/>
  <c r="N14" i="20" s="1"/>
  <c r="M28" i="20"/>
  <c r="N28" i="20" s="1"/>
  <c r="M22" i="20"/>
  <c r="N22" i="20" s="1"/>
  <c r="M56" i="20"/>
  <c r="N56" i="20" s="1"/>
  <c r="M29" i="20"/>
  <c r="N29" i="20" s="1"/>
  <c r="M20" i="20"/>
  <c r="N20" i="20" s="1"/>
  <c r="M31" i="20"/>
  <c r="N31" i="20" s="1"/>
  <c r="M59" i="20"/>
  <c r="N59" i="20" s="1"/>
  <c r="M9" i="20"/>
  <c r="N9" i="20" s="1"/>
  <c r="M17" i="20"/>
  <c r="N17" i="20" s="1"/>
  <c r="D85" i="20"/>
  <c r="M8" i="19"/>
  <c r="M17" i="17"/>
  <c r="N17" i="17" s="1"/>
  <c r="M15" i="17"/>
  <c r="N15" i="17" s="1"/>
  <c r="M22" i="17"/>
  <c r="N22" i="17" s="1"/>
  <c r="M21" i="17"/>
  <c r="N21" i="17" s="1"/>
  <c r="M28" i="17"/>
  <c r="N28" i="17" s="1"/>
  <c r="M30" i="17"/>
  <c r="N30" i="17" s="1"/>
  <c r="M29" i="17"/>
  <c r="N29" i="17" s="1"/>
  <c r="M14" i="17"/>
  <c r="N14" i="17" s="1"/>
  <c r="M31" i="17"/>
  <c r="N31" i="17" s="1"/>
  <c r="M20" i="17"/>
  <c r="N20" i="17" s="1"/>
  <c r="M23" i="17"/>
  <c r="N23" i="17" s="1"/>
  <c r="D87" i="17"/>
  <c r="N8" i="17"/>
  <c r="N9" i="17"/>
  <c r="N54" i="17"/>
  <c r="D85" i="19" l="1"/>
  <c r="D84" i="19"/>
  <c r="D80" i="20"/>
  <c r="M41" i="20" s="1"/>
  <c r="M47" i="20" s="1"/>
  <c r="D82" i="17"/>
  <c r="M41" i="17" s="1"/>
  <c r="M47" i="17" s="1"/>
  <c r="N47" i="17" s="1"/>
  <c r="D87" i="19"/>
  <c r="N8" i="19"/>
  <c r="M9" i="19"/>
  <c r="N9" i="19" s="1"/>
  <c r="G62" i="20"/>
  <c r="M31" i="19"/>
  <c r="N31" i="19" s="1"/>
  <c r="M23" i="19"/>
  <c r="N23" i="19" s="1"/>
  <c r="M29" i="19"/>
  <c r="N29" i="19" s="1"/>
  <c r="M21" i="19"/>
  <c r="N21" i="19" s="1"/>
  <c r="M14" i="19"/>
  <c r="N14" i="19" s="1"/>
  <c r="M30" i="19"/>
  <c r="N30" i="19" s="1"/>
  <c r="M22" i="19"/>
  <c r="N22" i="19" s="1"/>
  <c r="M15" i="19"/>
  <c r="N15" i="19" s="1"/>
  <c r="M17" i="19"/>
  <c r="N17" i="19" s="1"/>
  <c r="M28" i="19"/>
  <c r="N28" i="19" s="1"/>
  <c r="M20" i="19"/>
  <c r="N20" i="19" s="1"/>
  <c r="G64" i="17"/>
  <c r="D80" i="19" l="1"/>
  <c r="M41" i="19" s="1"/>
  <c r="M53" i="20"/>
  <c r="N53" i="20" s="1"/>
  <c r="M55" i="20"/>
  <c r="N55" i="20" s="1"/>
  <c r="N41" i="20"/>
  <c r="M46" i="20"/>
  <c r="N46" i="20" s="1"/>
  <c r="N47" i="20"/>
  <c r="M42" i="20"/>
  <c r="N42" i="20" s="1"/>
  <c r="M45" i="20"/>
  <c r="N45" i="20" s="1"/>
  <c r="M48" i="20"/>
  <c r="N48" i="20" s="1"/>
  <c r="M44" i="20"/>
  <c r="N44" i="20" s="1"/>
  <c r="M49" i="20"/>
  <c r="N49" i="20" s="1"/>
  <c r="M43" i="20"/>
  <c r="N43" i="20" s="1"/>
  <c r="N41" i="17"/>
  <c r="M45" i="17"/>
  <c r="N45" i="17" s="1"/>
  <c r="M46" i="17"/>
  <c r="N46" i="17" s="1"/>
  <c r="M42" i="17"/>
  <c r="N42" i="17" s="1"/>
  <c r="M48" i="17"/>
  <c r="N48" i="17" s="1"/>
  <c r="M44" i="17"/>
  <c r="N44" i="17" s="1"/>
  <c r="M43" i="17"/>
  <c r="N43" i="17" s="1"/>
  <c r="M53" i="17"/>
  <c r="N53" i="17" s="1"/>
  <c r="M55" i="17"/>
  <c r="N55" i="17" s="1"/>
  <c r="M49" i="17"/>
  <c r="N49" i="17" s="1"/>
  <c r="M42" i="19" l="1"/>
  <c r="N42" i="19" s="1"/>
  <c r="M53" i="19"/>
  <c r="N53" i="19" s="1"/>
  <c r="M56" i="19"/>
  <c r="N56" i="19" s="1"/>
  <c r="G62" i="19" s="1"/>
  <c r="M55" i="19"/>
  <c r="N55" i="19" s="1"/>
  <c r="M48" i="19"/>
  <c r="N48" i="19" s="1"/>
  <c r="M44" i="19"/>
  <c r="N44" i="19" s="1"/>
  <c r="M45" i="19"/>
  <c r="N45" i="19" s="1"/>
  <c r="M43" i="19"/>
  <c r="N43" i="19" s="1"/>
  <c r="M49" i="19"/>
  <c r="N49" i="19" s="1"/>
  <c r="M46" i="19"/>
  <c r="N46" i="19" s="1"/>
  <c r="N41" i="19"/>
  <c r="M47" i="19"/>
  <c r="N47" i="19" s="1"/>
  <c r="G65" i="20"/>
  <c r="G64" i="20" s="1"/>
  <c r="G68" i="20" s="1"/>
  <c r="G67" i="17"/>
  <c r="G65" i="19" l="1"/>
  <c r="G64" i="19" s="1"/>
  <c r="G68" i="19" s="1"/>
  <c r="G66" i="20"/>
  <c r="G66" i="17"/>
  <c r="G65" i="17" s="1"/>
  <c r="G69" i="17" s="1"/>
  <c r="G68" i="17"/>
  <c r="G63" i="20"/>
  <c r="G67" i="20" s="1"/>
  <c r="G66" i="19" l="1"/>
  <c r="G70" i="17"/>
  <c r="G63" i="19"/>
  <c r="G67" i="19" s="1"/>
  <c r="G69" i="19" s="1"/>
  <c r="G69" i="20"/>
  <c r="G71" i="17" l="1"/>
</calcChain>
</file>

<file path=xl/comments1.xml><?xml version="1.0" encoding="utf-8"?>
<comments xmlns="http://schemas.openxmlformats.org/spreadsheetml/2006/main">
  <authors>
    <author>user</author>
  </authors>
  <commentList>
    <comment ref="N3" authorId="0" shapeId="0">
      <text>
        <r>
          <rPr>
            <sz val="9"/>
            <color indexed="81"/>
            <rFont val="돋움"/>
            <family val="3"/>
            <charset val="129"/>
          </rPr>
          <t>소수점 둘째자리에서
반올림</t>
        </r>
      </text>
    </comment>
    <comment ref="I66" authorId="0" shapeId="0">
      <text>
        <r>
          <rPr>
            <sz val="9"/>
            <color indexed="81"/>
            <rFont val="돋움"/>
            <family val="3"/>
            <charset val="129"/>
          </rPr>
          <t>산출내역은</t>
        </r>
        <r>
          <rPr>
            <sz val="9"/>
            <color indexed="81"/>
            <rFont val="Tahoma"/>
            <family val="2"/>
          </rPr>
          <t xml:space="preserve"> "</t>
        </r>
        <r>
          <rPr>
            <sz val="9"/>
            <color indexed="81"/>
            <rFont val="돋움"/>
            <family val="3"/>
            <charset val="129"/>
          </rPr>
          <t>복잡</t>
        </r>
        <r>
          <rPr>
            <sz val="9"/>
            <color indexed="81"/>
            <rFont val="Tahoma"/>
            <family val="2"/>
          </rPr>
          <t xml:space="preserve">" </t>
        </r>
        <r>
          <rPr>
            <sz val="9"/>
            <color indexed="81"/>
            <rFont val="돋움"/>
            <family val="3"/>
            <charset val="129"/>
          </rPr>
          <t>적용
조사금액은</t>
        </r>
        <r>
          <rPr>
            <sz val="9"/>
            <color indexed="81"/>
            <rFont val="Tahoma"/>
            <family val="2"/>
          </rPr>
          <t xml:space="preserve"> "</t>
        </r>
        <r>
          <rPr>
            <sz val="9"/>
            <color indexed="81"/>
            <rFont val="돋움"/>
            <family val="3"/>
            <charset val="129"/>
          </rPr>
          <t>보통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 xml:space="preserve">적용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단순터널공사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환기시설</t>
        </r>
        <r>
          <rPr>
            <sz val="9"/>
            <color indexed="81"/>
            <rFont val="Tahoma"/>
            <family val="2"/>
          </rPr>
          <t xml:space="preserve">X, </t>
        </r>
        <r>
          <rPr>
            <sz val="9"/>
            <color indexed="81"/>
            <rFont val="돋움"/>
            <family val="3"/>
            <charset val="129"/>
          </rPr>
          <t>교량은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단경간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발주처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안세환과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협의</t>
        </r>
      </text>
    </comment>
    <comment ref="C113" authorId="0" shapeId="0">
      <text>
        <r>
          <rPr>
            <sz val="9"/>
            <color indexed="81"/>
            <rFont val="돋움"/>
            <family val="3"/>
            <charset val="129"/>
          </rPr>
          <t>직선보간법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N3" authorId="0" shapeId="0">
      <text>
        <r>
          <rPr>
            <sz val="9"/>
            <color indexed="81"/>
            <rFont val="돋움"/>
            <family val="3"/>
            <charset val="129"/>
          </rPr>
          <t>소수점 둘째자리에서
반올림</t>
        </r>
      </text>
    </comment>
    <comment ref="H56" authorId="0" shapeId="0">
      <text>
        <r>
          <rPr>
            <b/>
            <sz val="9"/>
            <color indexed="81"/>
            <rFont val="돋움"/>
            <family val="3"/>
            <charset val="129"/>
          </rPr>
          <t>건설기술용역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대가기준에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개월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</text>
    </comment>
    <comment ref="C108" authorId="0" shapeId="0">
      <text>
        <r>
          <rPr>
            <sz val="9"/>
            <color indexed="81"/>
            <rFont val="돋움"/>
            <family val="3"/>
            <charset val="129"/>
          </rPr>
          <t>직선보간법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N3" authorId="0" shapeId="0">
      <text>
        <r>
          <rPr>
            <sz val="9"/>
            <color indexed="81"/>
            <rFont val="돋움"/>
            <family val="3"/>
            <charset val="129"/>
          </rPr>
          <t>소수점 둘째자리에서
반올림</t>
        </r>
      </text>
    </comment>
    <comment ref="C108" authorId="0" shapeId="0">
      <text>
        <r>
          <rPr>
            <sz val="9"/>
            <color indexed="81"/>
            <rFont val="돋움"/>
            <family val="3"/>
            <charset val="129"/>
          </rPr>
          <t>직선보간법</t>
        </r>
      </text>
    </comment>
  </commentList>
</comments>
</file>

<file path=xl/sharedStrings.xml><?xml version="1.0" encoding="utf-8"?>
<sst xmlns="http://schemas.openxmlformats.org/spreadsheetml/2006/main" count="1084" uniqueCount="510">
  <si>
    <t>계약방법</t>
    <phoneticPr fontId="5" type="noConversion"/>
  </si>
  <si>
    <t>입찰장소</t>
    <phoneticPr fontId="5" type="noConversion"/>
  </si>
  <si>
    <t>전기공사비</t>
    <phoneticPr fontId="5" type="noConversion"/>
  </si>
  <si>
    <t>계약방법</t>
    <phoneticPr fontId="5" type="noConversion"/>
  </si>
  <si>
    <t>낙찰방법</t>
    <phoneticPr fontId="5" type="noConversion"/>
  </si>
  <si>
    <t>입찰장소</t>
    <phoneticPr fontId="5" type="noConversion"/>
  </si>
  <si>
    <t>차량</t>
    <phoneticPr fontId="5" type="noConversion"/>
  </si>
  <si>
    <t>사무원</t>
    <phoneticPr fontId="5" type="noConversion"/>
  </si>
  <si>
    <t>국제입찰</t>
    <phoneticPr fontId="5" type="noConversion"/>
  </si>
  <si>
    <t>적용법규</t>
    <phoneticPr fontId="5" type="noConversion"/>
  </si>
  <si>
    <t>지역업체참여</t>
    <phoneticPr fontId="5" type="noConversion"/>
  </si>
  <si>
    <t>단순한 공종</t>
    <phoneticPr fontId="5" type="noConversion"/>
  </si>
  <si>
    <t>PQ심사</t>
    <phoneticPr fontId="5" type="noConversion"/>
  </si>
  <si>
    <t>적격</t>
    <phoneticPr fontId="5" type="noConversion"/>
  </si>
  <si>
    <t>본청</t>
    <phoneticPr fontId="5" type="noConversion"/>
  </si>
  <si>
    <t>미적용</t>
    <phoneticPr fontId="5" type="noConversion"/>
  </si>
  <si>
    <t>국내입찰</t>
    <phoneticPr fontId="5" type="noConversion"/>
  </si>
  <si>
    <t>국가계약법</t>
    <phoneticPr fontId="5" type="noConversion"/>
  </si>
  <si>
    <t>적용</t>
    <phoneticPr fontId="5" type="noConversion"/>
  </si>
  <si>
    <t>보통의 공종</t>
    <phoneticPr fontId="5" type="noConversion"/>
  </si>
  <si>
    <t>일반경쟁</t>
    <phoneticPr fontId="5" type="noConversion"/>
  </si>
  <si>
    <t>견적서제출</t>
    <phoneticPr fontId="5" type="noConversion"/>
  </si>
  <si>
    <t>서울지방청</t>
    <phoneticPr fontId="5" type="noConversion"/>
  </si>
  <si>
    <t>1,600cc 1대</t>
    <phoneticPr fontId="5" type="noConversion"/>
  </si>
  <si>
    <t>보통인부 1인</t>
    <phoneticPr fontId="5" type="noConversion"/>
  </si>
  <si>
    <t>지방계약법</t>
    <phoneticPr fontId="5" type="noConversion"/>
  </si>
  <si>
    <t>복잡한 공종</t>
    <phoneticPr fontId="5" type="noConversion"/>
  </si>
  <si>
    <t>최저가</t>
    <phoneticPr fontId="5" type="noConversion"/>
  </si>
  <si>
    <t>부산지방청</t>
    <phoneticPr fontId="5" type="noConversion"/>
  </si>
  <si>
    <t>1,600cc 2대</t>
    <phoneticPr fontId="5" type="noConversion"/>
  </si>
  <si>
    <t>보통인부 2인</t>
    <phoneticPr fontId="5" type="noConversion"/>
  </si>
  <si>
    <t>협상</t>
    <phoneticPr fontId="5" type="noConversion"/>
  </si>
  <si>
    <t>인천지방청</t>
    <phoneticPr fontId="5" type="noConversion"/>
  </si>
  <si>
    <t>실적제한</t>
    <phoneticPr fontId="5" type="noConversion"/>
  </si>
  <si>
    <t>대구지방청</t>
    <phoneticPr fontId="5" type="noConversion"/>
  </si>
  <si>
    <t>수의계약</t>
    <phoneticPr fontId="5" type="noConversion"/>
  </si>
  <si>
    <t>강원지방청</t>
    <phoneticPr fontId="5" type="noConversion"/>
  </si>
  <si>
    <t>수의계약(소액)</t>
    <phoneticPr fontId="5" type="noConversion"/>
  </si>
  <si>
    <t>충북지방청</t>
    <phoneticPr fontId="5" type="noConversion"/>
  </si>
  <si>
    <t>기타</t>
    <phoneticPr fontId="5" type="noConversion"/>
  </si>
  <si>
    <t>지역제한(서울)</t>
    <phoneticPr fontId="5" type="noConversion"/>
  </si>
  <si>
    <t>전북지방청</t>
    <phoneticPr fontId="5" type="noConversion"/>
  </si>
  <si>
    <t>지역제한(부산)</t>
    <phoneticPr fontId="5" type="noConversion"/>
  </si>
  <si>
    <t>경남지방청</t>
    <phoneticPr fontId="5" type="noConversion"/>
  </si>
  <si>
    <t>지역제한(대구)</t>
    <phoneticPr fontId="5" type="noConversion"/>
  </si>
  <si>
    <t>제주지방청</t>
    <phoneticPr fontId="5" type="noConversion"/>
  </si>
  <si>
    <t>지역제한(인천)</t>
    <phoneticPr fontId="5" type="noConversion"/>
  </si>
  <si>
    <t>대전지방청</t>
    <phoneticPr fontId="5" type="noConversion"/>
  </si>
  <si>
    <t>지역제한(광주)</t>
    <phoneticPr fontId="5" type="noConversion"/>
  </si>
  <si>
    <t>지역제한(대전)</t>
    <phoneticPr fontId="5" type="noConversion"/>
  </si>
  <si>
    <t>지역제한(울산)</t>
    <phoneticPr fontId="5" type="noConversion"/>
  </si>
  <si>
    <t>지역제한(경기)</t>
    <phoneticPr fontId="5" type="noConversion"/>
  </si>
  <si>
    <t>지역제한(경북)</t>
    <phoneticPr fontId="5" type="noConversion"/>
  </si>
  <si>
    <t>지역제한(경남)</t>
    <phoneticPr fontId="5" type="noConversion"/>
  </si>
  <si>
    <t>지역제한(충북)</t>
    <phoneticPr fontId="5" type="noConversion"/>
  </si>
  <si>
    <t>지역제한(충남)</t>
    <phoneticPr fontId="5" type="noConversion"/>
  </si>
  <si>
    <t>지역제한(강원)</t>
    <phoneticPr fontId="5" type="noConversion"/>
  </si>
  <si>
    <t>지역제한(전북)</t>
    <phoneticPr fontId="5" type="noConversion"/>
  </si>
  <si>
    <t>지역제한(전남)</t>
    <phoneticPr fontId="5" type="noConversion"/>
  </si>
  <si>
    <t>지역제한(제주)</t>
    <phoneticPr fontId="5" type="noConversion"/>
  </si>
  <si>
    <t>업무분류체계</t>
  </si>
  <si>
    <t>보정계수</t>
  </si>
  <si>
    <t>난이도</t>
    <phoneticPr fontId="17" type="noConversion"/>
  </si>
  <si>
    <t>단계</t>
  </si>
  <si>
    <t>기본업무</t>
  </si>
  <si>
    <t>고급</t>
    <phoneticPr fontId="17" type="noConversion"/>
  </si>
  <si>
    <t>공통
업무</t>
    <phoneticPr fontId="17" type="noConversion"/>
  </si>
  <si>
    <t>식</t>
  </si>
  <si>
    <t>건설사업관리 업무수행계획서 작성</t>
  </si>
  <si>
    <t>건설사업관리 절차서 작성ㆍ운영</t>
  </si>
  <si>
    <t>사업정보관리시스템의운영</t>
  </si>
  <si>
    <t>운영
일수</t>
    <phoneticPr fontId="17" type="noConversion"/>
  </si>
  <si>
    <t>클레임 사전분석</t>
  </si>
  <si>
    <t>최종 건설사업관리 보고</t>
  </si>
  <si>
    <t>1) 시공전 단계</t>
    <phoneticPr fontId="17" type="noConversion"/>
  </si>
  <si>
    <t>2) 시공 이후 단계</t>
    <phoneticPr fontId="17" type="noConversion"/>
  </si>
  <si>
    <t>설계전
단계</t>
    <phoneticPr fontId="17" type="noConversion"/>
  </si>
  <si>
    <t>건설기술용역업체 선정</t>
  </si>
  <si>
    <t>사업타당성조사보고서의 적정성 검토</t>
  </si>
  <si>
    <t>기본계획보고서의 적정성 검토</t>
  </si>
  <si>
    <t>발주방식(사업수행방식) 결정 지원</t>
  </si>
  <si>
    <t>관리기준공정계획수립</t>
  </si>
  <si>
    <t>기본
설계
단계</t>
    <phoneticPr fontId="17" type="noConversion"/>
  </si>
  <si>
    <t>기본설계 설계자 선정업무 지원</t>
  </si>
  <si>
    <t>기본설계 조정 및 연계성 검토</t>
  </si>
  <si>
    <t>기본설계단계의 예산검증 및 조정업무</t>
  </si>
  <si>
    <t>기본설계의 경제성(VE) 검토</t>
  </si>
  <si>
    <t>기본설계용역성과검토</t>
  </si>
  <si>
    <t>기본설계 용역 기성 및 준공검사관리</t>
  </si>
  <si>
    <t>회</t>
  </si>
  <si>
    <t>각종 인허가 및 관계기관협의 지원</t>
  </si>
  <si>
    <t>실시
설계
단계</t>
    <phoneticPr fontId="17" type="noConversion"/>
  </si>
  <si>
    <t>실시설계 설계자 선정업무 지원</t>
  </si>
  <si>
    <t>실시설계 조정 및 연계성 검토</t>
  </si>
  <si>
    <t>실시설계단계의 예산검증 및 조정업무</t>
  </si>
  <si>
    <t>실시설계의 경제성(VE) 검토</t>
  </si>
  <si>
    <t>실시설계용역성과검토</t>
  </si>
  <si>
    <t>실시설계 용역 기성 및 준공검사관리</t>
  </si>
  <si>
    <t>지급자재 조달 및 관리계획 수립</t>
  </si>
  <si>
    <t>시공자 선정계획수립</t>
  </si>
  <si>
    <t>입찰업무지원</t>
  </si>
  <si>
    <t>계약업무지원</t>
  </si>
  <si>
    <t>지급자재조달지원</t>
  </si>
  <si>
    <t>공사착수</t>
  </si>
  <si>
    <t>시공성과확인 및 적정성 검토</t>
  </si>
  <si>
    <t>사용자재의 적정성 검토</t>
  </si>
  <si>
    <t>품질시험 및 성과검토</t>
  </si>
  <si>
    <t>시공계획검토</t>
  </si>
  <si>
    <t>기술검토 및 교육</t>
  </si>
  <si>
    <t>공정관리</t>
  </si>
  <si>
    <t xml:space="preserve">안전관리 </t>
  </si>
  <si>
    <t>환경관리</t>
  </si>
  <si>
    <t>설계변경 관리</t>
  </si>
  <si>
    <t>준공검사</t>
  </si>
  <si>
    <t>계약자간 시공인터페이스 조정</t>
  </si>
  <si>
    <t>시공단계의 예산검증 및 지원</t>
  </si>
  <si>
    <t>일반행정업무</t>
  </si>
  <si>
    <t>시설물 유지관리지침서 검토</t>
  </si>
  <si>
    <t>시설물유지관리 업체 선정</t>
  </si>
  <si>
    <t xml:space="preserve">
구매
조달
단계</t>
    <phoneticPr fontId="17" type="noConversion"/>
  </si>
  <si>
    <t>공사
개월</t>
    <phoneticPr fontId="17" type="noConversion"/>
  </si>
  <si>
    <t>시공
단계</t>
    <phoneticPr fontId="17" type="noConversion"/>
  </si>
  <si>
    <t>공사
일수</t>
    <phoneticPr fontId="17" type="noConversion"/>
  </si>
  <si>
    <t>기성검사</t>
    <phoneticPr fontId="17" type="noConversion"/>
  </si>
  <si>
    <t>공사
년수</t>
    <phoneticPr fontId="17" type="noConversion"/>
  </si>
  <si>
    <t>적용
여부</t>
    <phoneticPr fontId="17" type="noConversion"/>
  </si>
  <si>
    <r>
      <t>기준인원수
(인</t>
    </r>
    <r>
      <rPr>
        <b/>
        <sz val="9"/>
        <color rgb="FF000000"/>
        <rFont val="MS Gothic"/>
        <family val="3"/>
        <charset val="128"/>
      </rPr>
      <t>･</t>
    </r>
    <r>
      <rPr>
        <b/>
        <sz val="9"/>
        <color rgb="FF000000"/>
        <rFont val="돋움"/>
        <family val="3"/>
        <charset val="129"/>
      </rPr>
      <t>일)</t>
    </r>
    <phoneticPr fontId="17" type="noConversion"/>
  </si>
  <si>
    <t>적용
수량
단위</t>
    <phoneticPr fontId="17" type="noConversion"/>
  </si>
  <si>
    <t>a</t>
    <phoneticPr fontId="5" type="noConversion"/>
  </si>
  <si>
    <t>c</t>
    <phoneticPr fontId="5" type="noConversion"/>
  </si>
  <si>
    <t>공사성격</t>
    <phoneticPr fontId="5" type="noConversion"/>
  </si>
  <si>
    <r>
      <t>산출
인원수
(인</t>
    </r>
    <r>
      <rPr>
        <b/>
        <sz val="9"/>
        <color rgb="FF000000"/>
        <rFont val="MS Gothic"/>
        <family val="3"/>
        <charset val="128"/>
      </rPr>
      <t>･</t>
    </r>
    <r>
      <rPr>
        <b/>
        <sz val="9"/>
        <color rgb="FF000000"/>
        <rFont val="돋움"/>
        <family val="3"/>
        <charset val="129"/>
      </rPr>
      <t>일)</t>
    </r>
    <phoneticPr fontId="17" type="noConversion"/>
  </si>
  <si>
    <t>용역종류</t>
    <phoneticPr fontId="5" type="noConversion"/>
  </si>
  <si>
    <t>b</t>
    <phoneticPr fontId="5" type="noConversion"/>
  </si>
  <si>
    <t>시설물 인수ㆍ인계 계획 검토 및 관련업무
지원</t>
    <phoneticPr fontId="5" type="noConversion"/>
  </si>
  <si>
    <t>항목</t>
    <phoneticPr fontId="5" type="noConversion"/>
  </si>
  <si>
    <t>시공 단계</t>
    <phoneticPr fontId="5" type="noConversion"/>
  </si>
  <si>
    <t>보정계수</t>
    <phoneticPr fontId="5" type="noConversion"/>
  </si>
  <si>
    <t>※ 여러 용도, 성격 등이 혼재된 경우 해당 공사비를 기준으로 가중평균한 값 적용</t>
    <phoneticPr fontId="5" type="noConversion"/>
  </si>
  <si>
    <t>총 공사비</t>
    <phoneticPr fontId="5" type="noConversion"/>
  </si>
  <si>
    <t>큰기간</t>
    <phoneticPr fontId="5" type="noConversion"/>
  </si>
  <si>
    <t>◎ 공사난이도 산출</t>
    <phoneticPr fontId="5" type="noConversion"/>
  </si>
  <si>
    <t>시공전 단계</t>
    <phoneticPr fontId="5" type="noConversion"/>
  </si>
  <si>
    <t>※ 평균건설사업관리기간</t>
    <phoneticPr fontId="5" type="noConversion"/>
  </si>
  <si>
    <t>작은공사비</t>
    <phoneticPr fontId="5" type="noConversion"/>
  </si>
  <si>
    <t>큰공사비</t>
    <phoneticPr fontId="5" type="noConversion"/>
  </si>
  <si>
    <t>작은기간</t>
    <phoneticPr fontId="5" type="noConversion"/>
  </si>
  <si>
    <t>평균기간</t>
    <phoneticPr fontId="5" type="noConversion"/>
  </si>
  <si>
    <t>시공단계 외</t>
    <phoneticPr fontId="17" type="noConversion"/>
  </si>
  <si>
    <t>상주 건설사업관리기술자</t>
    <phoneticPr fontId="17" type="noConversion"/>
  </si>
  <si>
    <t>시공단계</t>
    <phoneticPr fontId="17" type="noConversion"/>
  </si>
  <si>
    <t>기술지원 건설사업관리기술자</t>
    <phoneticPr fontId="17" type="noConversion"/>
  </si>
  <si>
    <t>상주 건설사업관리기술자 인·월수</t>
    <phoneticPr fontId="17" type="noConversion"/>
  </si>
  <si>
    <t>기술지원 건설사업관리기술자 인·월수(시공단계)</t>
    <phoneticPr fontId="17" type="noConversion"/>
  </si>
  <si>
    <t>◎ 보정계수 산출</t>
    <phoneticPr fontId="5" type="noConversion"/>
  </si>
  <si>
    <r>
      <t xml:space="preserve">투입 
</t>
    </r>
    <r>
      <rPr>
        <b/>
        <sz val="9"/>
        <rFont val="돋움"/>
        <family val="3"/>
        <charset val="129"/>
      </rPr>
      <t>인·일</t>
    </r>
    <r>
      <rPr>
        <sz val="9"/>
        <rFont val="돋움"/>
        <family val="3"/>
        <charset val="129"/>
      </rPr>
      <t>수</t>
    </r>
    <phoneticPr fontId="17" type="noConversion"/>
  </si>
  <si>
    <r>
      <rPr>
        <b/>
        <sz val="9"/>
        <rFont val="돋움"/>
        <family val="3"/>
        <charset val="129"/>
      </rPr>
      <t>인·월</t>
    </r>
    <r>
      <rPr>
        <sz val="9"/>
        <rFont val="돋움"/>
        <family val="3"/>
        <charset val="129"/>
      </rPr>
      <t>수
변환</t>
    </r>
    <phoneticPr fontId="17" type="noConversion"/>
  </si>
  <si>
    <t>상주 건설사업관리기술자 인·일수 / 22일</t>
    <phoneticPr fontId="5" type="noConversion"/>
  </si>
  <si>
    <t>기술지원 건설사업관리기술자 인·일수 / 22일</t>
    <phoneticPr fontId="5" type="noConversion"/>
  </si>
  <si>
    <t>◎ 투입 인원수 (고급기술자(감리사) 기준)</t>
    <phoneticPr fontId="5" type="noConversion"/>
  </si>
  <si>
    <t>소 계</t>
    <phoneticPr fontId="17" type="noConversion"/>
  </si>
  <si>
    <t>인·일수 합 계</t>
    <phoneticPr fontId="17" type="noConversion"/>
  </si>
  <si>
    <t>인·월수 합 계</t>
    <phoneticPr fontId="17" type="noConversion"/>
  </si>
  <si>
    <t>개월</t>
    <phoneticPr fontId="5" type="noConversion"/>
  </si>
  <si>
    <r>
      <t xml:space="preserve"> 건설사업관리기술자 배치기준</t>
    </r>
    <r>
      <rPr>
        <b/>
        <sz val="10"/>
        <color theme="1"/>
        <rFont val="돋움"/>
        <family val="3"/>
        <charset val="129"/>
      </rPr>
      <t xml:space="preserve"> [건설사업관리 대가기준 별표 1]</t>
    </r>
    <phoneticPr fontId="17" type="noConversion"/>
  </si>
  <si>
    <t>과업착수준비</t>
    <phoneticPr fontId="5" type="noConversion"/>
  </si>
  <si>
    <t>2) 철도</t>
    <phoneticPr fontId="5" type="noConversion"/>
  </si>
  <si>
    <t>시공후
단계</t>
    <phoneticPr fontId="5" type="noConversion"/>
  </si>
  <si>
    <t>식</t>
    <phoneticPr fontId="5" type="noConversion"/>
  </si>
  <si>
    <t>b</t>
    <phoneticPr fontId="5" type="noConversion"/>
  </si>
  <si>
    <t>c</t>
    <phoneticPr fontId="5" type="noConversion"/>
  </si>
  <si>
    <t>철도(궤도)</t>
    <phoneticPr fontId="5" type="noConversion"/>
  </si>
  <si>
    <t>CM기간보정계수</t>
    <phoneticPr fontId="5" type="noConversion"/>
  </si>
  <si>
    <r>
      <rPr>
        <b/>
        <sz val="9"/>
        <rFont val="돋움"/>
        <family val="3"/>
        <charset val="129"/>
      </rPr>
      <t>※ 상수</t>
    </r>
    <r>
      <rPr>
        <sz val="9"/>
        <rFont val="돋움"/>
        <family val="3"/>
        <charset val="129"/>
      </rPr>
      <t>: (도로,하천: 0.1), (철도노반:0.2), (철도궤도:0.4)</t>
    </r>
    <phoneticPr fontId="5" type="noConversion"/>
  </si>
  <si>
    <t>상수×공사비중</t>
  </si>
  <si>
    <t>상수×공사비중</t>
    <phoneticPr fontId="5" type="noConversion"/>
  </si>
  <si>
    <t>총공사비
2,000억원 이하</t>
    <phoneticPr fontId="5" type="noConversion"/>
  </si>
  <si>
    <t>총공사비
2,000억원 초과</t>
    <phoneticPr fontId="5" type="noConversion"/>
  </si>
  <si>
    <t>도로,하천</t>
    <phoneticPr fontId="5" type="noConversion"/>
  </si>
  <si>
    <t>철도(노반)</t>
    <phoneticPr fontId="5" type="noConversion"/>
  </si>
  <si>
    <t>상수</t>
    <phoneticPr fontId="5" type="noConversion"/>
  </si>
  <si>
    <t>종합시운전계획의 검토
및 시운전 확인</t>
    <phoneticPr fontId="5" type="noConversion"/>
  </si>
  <si>
    <t>※공사비중</t>
    <phoneticPr fontId="5" type="noConversion"/>
  </si>
  <si>
    <r>
      <rPr>
        <sz val="9"/>
        <color rgb="FF000000"/>
        <rFont val="돋움"/>
        <family val="3"/>
        <charset val="129"/>
      </rPr>
      <t>1)</t>
    </r>
    <r>
      <rPr>
        <sz val="8"/>
        <color rgb="FF000000"/>
        <rFont val="돋움"/>
        <family val="3"/>
        <charset val="129"/>
      </rPr>
      <t xml:space="preserve"> 도로,하천</t>
    </r>
    <phoneticPr fontId="5" type="noConversion"/>
  </si>
  <si>
    <t>공사구분</t>
    <phoneticPr fontId="5" type="noConversion"/>
  </si>
  <si>
    <t>시공단계</t>
    <phoneticPr fontId="5" type="noConversion"/>
  </si>
  <si>
    <t>시공전단계</t>
    <phoneticPr fontId="5" type="noConversion"/>
  </si>
  <si>
    <t xml:space="preserve">총공사비
2,000억원 </t>
    <phoneticPr fontId="5" type="noConversion"/>
  </si>
  <si>
    <t>총공사비</t>
    <phoneticPr fontId="5" type="noConversion"/>
  </si>
  <si>
    <t>공사난이도</t>
    <phoneticPr fontId="5" type="noConversion"/>
  </si>
  <si>
    <t>시공단계</t>
    <phoneticPr fontId="5" type="noConversion"/>
  </si>
  <si>
    <t>시공전단계</t>
    <phoneticPr fontId="5" type="noConversion"/>
  </si>
  <si>
    <t>(전기,통신,소방 공사비는 제외)</t>
    <phoneticPr fontId="5" type="noConversion"/>
  </si>
  <si>
    <t>(단위: 10억원)</t>
    <phoneticPr fontId="5" type="noConversion"/>
  </si>
  <si>
    <r>
      <rPr>
        <b/>
        <sz val="9"/>
        <rFont val="돋움"/>
        <family val="3"/>
        <charset val="129"/>
      </rPr>
      <t>※ 공사비중:</t>
    </r>
    <r>
      <rPr>
        <sz val="9"/>
        <rFont val="돋움"/>
        <family val="3"/>
        <charset val="129"/>
      </rPr>
      <t xml:space="preserve"> 구조물공사비/총공사비 or 콘크리트궤도연장/총궤도연장</t>
    </r>
    <phoneticPr fontId="5" type="noConversion"/>
  </si>
  <si>
    <t>작은공사비</t>
    <phoneticPr fontId="5" type="noConversion"/>
  </si>
  <si>
    <t>억원</t>
    <phoneticPr fontId="5" type="noConversion"/>
  </si>
  <si>
    <t>개월</t>
    <phoneticPr fontId="5" type="noConversion"/>
  </si>
  <si>
    <t>CM단계</t>
    <phoneticPr fontId="5" type="noConversion"/>
  </si>
  <si>
    <t>노란색 칸에 수치입력 바람</t>
    <phoneticPr fontId="5" type="noConversion"/>
  </si>
  <si>
    <t>토목선형</t>
    <phoneticPr fontId="5" type="noConversion"/>
  </si>
  <si>
    <t>토목비선형</t>
    <phoneticPr fontId="5" type="noConversion"/>
  </si>
  <si>
    <t>※ 난이도 산출근거(1)</t>
    <phoneticPr fontId="5" type="noConversion"/>
  </si>
  <si>
    <t>※난이도 산출근거(2)</t>
    <phoneticPr fontId="5" type="noConversion"/>
  </si>
  <si>
    <t>작업분류체계 및 사업번호체계 관리 / 
사업정보축적ㆍ관리</t>
    <phoneticPr fontId="17" type="noConversion"/>
  </si>
  <si>
    <t>총사업비 집행계획수립지원</t>
    <phoneticPr fontId="17" type="noConversion"/>
  </si>
  <si>
    <t>용역
일수</t>
    <phoneticPr fontId="17" type="noConversion"/>
  </si>
  <si>
    <t>용역
개월</t>
    <phoneticPr fontId="5" type="noConversion"/>
  </si>
  <si>
    <t>종합시운전계획의 검토 및 시운전 확인</t>
    <phoneticPr fontId="5" type="noConversion"/>
  </si>
  <si>
    <t>기계설비공사비</t>
    <phoneticPr fontId="5" type="noConversion"/>
  </si>
  <si>
    <t>총공사비</t>
    <phoneticPr fontId="5" type="noConversion"/>
  </si>
  <si>
    <r>
      <rPr>
        <b/>
        <sz val="9"/>
        <rFont val="돋움"/>
        <family val="3"/>
        <charset val="129"/>
      </rPr>
      <t>※ 공사비중:</t>
    </r>
    <r>
      <rPr>
        <sz val="9"/>
        <rFont val="돋움"/>
        <family val="3"/>
        <charset val="129"/>
      </rPr>
      <t xml:space="preserve"> 기계설비공사비/총공사비</t>
    </r>
    <phoneticPr fontId="5" type="noConversion"/>
  </si>
  <si>
    <t>플랜트2</t>
    <phoneticPr fontId="5" type="noConversion"/>
  </si>
  <si>
    <t>플랜트1</t>
    <phoneticPr fontId="5" type="noConversion"/>
  </si>
  <si>
    <r>
      <rPr>
        <b/>
        <sz val="9"/>
        <rFont val="돋움"/>
        <family val="3"/>
        <charset val="129"/>
      </rPr>
      <t>※ 상수</t>
    </r>
    <r>
      <rPr>
        <sz val="9"/>
        <rFont val="돋움"/>
        <family val="3"/>
        <charset val="129"/>
      </rPr>
      <t>: (플랜트1: 0.1)</t>
    </r>
    <phoneticPr fontId="5" type="noConversion"/>
  </si>
  <si>
    <r>
      <rPr>
        <b/>
        <sz val="9"/>
        <rFont val="돋움"/>
        <family val="3"/>
        <charset val="129"/>
      </rPr>
      <t>※ 상수</t>
    </r>
    <r>
      <rPr>
        <sz val="9"/>
        <rFont val="돋움"/>
        <family val="3"/>
        <charset val="129"/>
      </rPr>
      <t>: (플랜트2: 0.2)</t>
    </r>
    <phoneticPr fontId="5" type="noConversion"/>
  </si>
  <si>
    <t>단순공종</t>
  </si>
  <si>
    <t>보통공종</t>
  </si>
  <si>
    <t>복잡공종</t>
  </si>
  <si>
    <t>전력기술관리법 운영요령 [별표2_전력시설물공사 감리원배치기준]</t>
    <phoneticPr fontId="5" type="noConversion"/>
  </si>
  <si>
    <t>건설사업관리</t>
    <phoneticPr fontId="5" type="noConversion"/>
  </si>
  <si>
    <t>공종구분</t>
    <phoneticPr fontId="5" type="noConversion"/>
  </si>
  <si>
    <t>억원</t>
    <phoneticPr fontId="5" type="noConversion"/>
  </si>
  <si>
    <t>총공사비(억원)
(또는 총궤도연장)</t>
    <phoneticPr fontId="5" type="noConversion"/>
  </si>
  <si>
    <t>구조물공사비(억원)
(또는 궤도연장)</t>
    <phoneticPr fontId="5" type="noConversion"/>
  </si>
  <si>
    <t>억원</t>
    <phoneticPr fontId="5" type="noConversion"/>
  </si>
  <si>
    <t>총공사비
2,000억원 이하</t>
    <phoneticPr fontId="5" type="noConversion"/>
  </si>
  <si>
    <t>감독권한대행 등 건설사업관리</t>
    <phoneticPr fontId="5" type="noConversion"/>
  </si>
  <si>
    <t>억원</t>
    <phoneticPr fontId="5" type="noConversion"/>
  </si>
  <si>
    <t>원(VAT 포함)</t>
    <phoneticPr fontId="5" type="noConversion"/>
  </si>
  <si>
    <t>판정1</t>
    <phoneticPr fontId="5" type="noConversion"/>
  </si>
  <si>
    <t>판정2</t>
    <phoneticPr fontId="5" type="noConversion"/>
  </si>
  <si>
    <t>공사비</t>
    <phoneticPr fontId="5" type="noConversion"/>
  </si>
  <si>
    <t>500초과</t>
    <phoneticPr fontId="5" type="noConversion"/>
  </si>
  <si>
    <t>단순공종</t>
    <phoneticPr fontId="5" type="noConversion"/>
  </si>
  <si>
    <t>보통공종</t>
    <phoneticPr fontId="5" type="noConversion"/>
  </si>
  <si>
    <t>복잡공종</t>
    <phoneticPr fontId="5" type="noConversion"/>
  </si>
  <si>
    <t>산출인월수</t>
  </si>
  <si>
    <t>(고급감리원)</t>
  </si>
  <si>
    <t>공사비</t>
    <phoneticPr fontId="5" type="noConversion"/>
  </si>
  <si>
    <r>
      <t>(단위:억원, 인</t>
    </r>
    <r>
      <rPr>
        <sz val="12"/>
        <rFont val="맑은 고딕"/>
        <family val="3"/>
        <charset val="129"/>
      </rPr>
      <t>·</t>
    </r>
    <r>
      <rPr>
        <sz val="12"/>
        <rFont val="바탕체"/>
        <family val="1"/>
        <charset val="129"/>
      </rPr>
      <t>월)</t>
    </r>
    <phoneticPr fontId="5" type="noConversion"/>
  </si>
  <si>
    <t>■ 전기감리원 배치</t>
  </si>
  <si>
    <t>인월</t>
    <phoneticPr fontId="5" type="noConversion"/>
  </si>
  <si>
    <t xml:space="preserve">   - 산출인월수가 충족하지 않을경우 산출인월수 이상 배치</t>
    <phoneticPr fontId="5" type="noConversion"/>
  </si>
  <si>
    <t xml:space="preserve">   - 산출인월수가 총공사기간 동안 5인이상 배치될 경우 5인 초과분은 조정 가능</t>
    <phoneticPr fontId="5" type="noConversion"/>
  </si>
  <si>
    <t xml:space="preserve"> 2) 공동주택 등 배치기준(별표2의2 공동주택 등의 감리원 배치기준)</t>
    <phoneticPr fontId="5" type="noConversion"/>
  </si>
  <si>
    <r>
      <t xml:space="preserve"> 1) 책임감리원 : </t>
    </r>
    <r>
      <rPr>
        <b/>
        <u/>
        <sz val="12"/>
        <color theme="1"/>
        <rFont val="바탕체"/>
        <family val="1"/>
        <charset val="129"/>
      </rPr>
      <t xml:space="preserve">총 공사기간 </t>
    </r>
    <r>
      <rPr>
        <b/>
        <u/>
        <sz val="12"/>
        <color indexed="8"/>
        <rFont val="바탕체"/>
        <family val="1"/>
        <charset val="129"/>
      </rPr>
      <t>동안 감리원 배치(별표2 전력시설물공사 감리원배치기준)</t>
    </r>
    <phoneticPr fontId="5" type="noConversion"/>
  </si>
  <si>
    <t xml:space="preserve">   가) 공동주택</t>
    <phoneticPr fontId="5" type="noConversion"/>
  </si>
  <si>
    <t xml:space="preserve">     - 300세대 이상 800세대 미만 : 책임감리원 1명을 포함한 1명 이상을 총 공사기간동안 배치</t>
    <phoneticPr fontId="5" type="noConversion"/>
  </si>
  <si>
    <t xml:space="preserve">     - 800세대 이상 : 책임감리원(총 공사기간), 보조감리원(1명 이상 총공사기간 대비 50% 이상배치 + 400세대 추가시 마다 총 공사기간 대비 50% 추가 배치)</t>
    <phoneticPr fontId="5" type="noConversion"/>
  </si>
  <si>
    <r>
      <t xml:space="preserve">     - 연면적 10,000</t>
    </r>
    <r>
      <rPr>
        <sz val="12"/>
        <color theme="1"/>
        <rFont val="맑은 고딕"/>
        <family val="3"/>
        <charset val="129"/>
      </rPr>
      <t>㎡</t>
    </r>
    <r>
      <rPr>
        <sz val="12"/>
        <color theme="1"/>
        <rFont val="바탕체"/>
        <family val="1"/>
        <charset val="129"/>
      </rPr>
      <t xml:space="preserve"> ~ 30,000</t>
    </r>
    <r>
      <rPr>
        <sz val="12"/>
        <color theme="1"/>
        <rFont val="맑은 고딕"/>
        <family val="3"/>
        <charset val="129"/>
      </rPr>
      <t>㎡</t>
    </r>
    <r>
      <rPr>
        <sz val="12"/>
        <color theme="1"/>
        <rFont val="바탕체"/>
        <family val="1"/>
        <charset val="129"/>
      </rPr>
      <t xml:space="preserve"> 미만 : 책임감리원 1명을 포함한 1명 이상을 총 공사기간동안 배치</t>
    </r>
    <phoneticPr fontId="5" type="noConversion"/>
  </si>
  <si>
    <t xml:space="preserve">   나) 건축물(2개 이상 건물은 연면적 합산)</t>
    <phoneticPr fontId="5" type="noConversion"/>
  </si>
  <si>
    <t xml:space="preserve">     - 300세대 미만 : 1) 기준 적용</t>
    <phoneticPr fontId="5" type="noConversion"/>
  </si>
  <si>
    <r>
      <t xml:space="preserve">     - 연면적 10,000</t>
    </r>
    <r>
      <rPr>
        <sz val="12"/>
        <color theme="1"/>
        <rFont val="맑은 고딕"/>
        <family val="3"/>
        <charset val="129"/>
      </rPr>
      <t>㎡</t>
    </r>
    <r>
      <rPr>
        <sz val="12"/>
        <color theme="1"/>
        <rFont val="바탕체"/>
        <family val="1"/>
        <charset val="129"/>
      </rPr>
      <t xml:space="preserve"> 미만 : 1) 기준 적용</t>
    </r>
    <phoneticPr fontId="5" type="noConversion"/>
  </si>
  <si>
    <r>
      <t xml:space="preserve">   다) 총 공사기간 배치 보조감리원이 3인 이상인 경우(2,800세대 이상, 연면적 13,000</t>
    </r>
    <r>
      <rPr>
        <sz val="12"/>
        <color theme="1"/>
        <rFont val="맑은 고딕"/>
        <family val="3"/>
        <charset val="129"/>
      </rPr>
      <t>㎡</t>
    </r>
    <r>
      <rPr>
        <sz val="12"/>
        <color theme="1"/>
        <rFont val="바탕체"/>
        <family val="1"/>
        <charset val="129"/>
      </rPr>
      <t xml:space="preserve"> 이상) 인원 조정 가능, 단 보조감리원 1명은 고급감리원 등급 이상</t>
    </r>
    <phoneticPr fontId="5" type="noConversion"/>
  </si>
  <si>
    <t xml:space="preserve"> 3) 책임감리원 및 보조감리원의 자격(전력기술관리법 시행령 별표3)</t>
    <phoneticPr fontId="5" type="noConversion"/>
  </si>
  <si>
    <t xml:space="preserve">     - 연면적 30,000㎡ 이상 : 책임감리원(총 공사기간), 보조감리원(1명 이상 총공사기간 대비 50% 이상배치 + 20,000㎡ 추가시 마다 총 공사기간 대비 50% 추가 배치)</t>
    <phoneticPr fontId="5" type="noConversion"/>
  </si>
  <si>
    <t>구분</t>
  </si>
  <si>
    <t>특급기술자</t>
  </si>
  <si>
    <t xml:space="preserve"> 3) 비상주감리원의 직접인건비</t>
    <phoneticPr fontId="5" type="noConversion"/>
  </si>
  <si>
    <t xml:space="preserve">    - 공동주택 등 건축물 : 감리원 직접인건비의 10% 범위</t>
    <phoneticPr fontId="5" type="noConversion"/>
  </si>
  <si>
    <t xml:space="preserve">    - 원칙 : 감리원 직접인건비의 20% 범위</t>
    <phoneticPr fontId="5" type="noConversion"/>
  </si>
  <si>
    <t>건설공종구분</t>
    <phoneticPr fontId="5" type="noConversion"/>
  </si>
  <si>
    <t>노랑칸 입력</t>
    <phoneticPr fontId="5" type="noConversion"/>
  </si>
  <si>
    <t>전력공종구분</t>
    <phoneticPr fontId="5" type="noConversion"/>
  </si>
  <si>
    <t>2,000cc 1대</t>
    <phoneticPr fontId="5" type="noConversion"/>
  </si>
  <si>
    <t>해당없음</t>
    <phoneticPr fontId="5" type="noConversion"/>
  </si>
  <si>
    <t>선로설비공사</t>
    <phoneticPr fontId="5" type="noConversion"/>
  </si>
  <si>
    <t>교환설비공사</t>
    <phoneticPr fontId="5" type="noConversion"/>
  </si>
  <si>
    <t>전송설비공사</t>
    <phoneticPr fontId="5" type="noConversion"/>
  </si>
  <si>
    <t>구내통신설비공사</t>
    <phoneticPr fontId="5" type="noConversion"/>
  </si>
  <si>
    <t>이동통신설비공사</t>
    <phoneticPr fontId="5" type="noConversion"/>
  </si>
  <si>
    <t>위성통신설비공사</t>
    <phoneticPr fontId="5" type="noConversion"/>
  </si>
  <si>
    <t>고정무선통신설비공사</t>
    <phoneticPr fontId="5" type="noConversion"/>
  </si>
  <si>
    <t>별정통신설비공사</t>
    <phoneticPr fontId="5" type="noConversion"/>
  </si>
  <si>
    <t>방송국 설비공사</t>
    <phoneticPr fontId="5" type="noConversion"/>
  </si>
  <si>
    <r>
      <t>방송 전송</t>
    </r>
    <r>
      <rPr>
        <sz val="9"/>
        <rFont val="맑은 고딕"/>
        <family val="3"/>
        <charset val="129"/>
      </rPr>
      <t>·</t>
    </r>
    <r>
      <rPr>
        <sz val="9"/>
        <rFont val="굴림체"/>
        <family val="3"/>
        <charset val="129"/>
      </rPr>
      <t>선로설비공사</t>
    </r>
    <phoneticPr fontId="5" type="noConversion"/>
  </si>
  <si>
    <r>
      <t>정보제어</t>
    </r>
    <r>
      <rPr>
        <sz val="9"/>
        <rFont val="맑은 고딕"/>
        <family val="3"/>
        <charset val="129"/>
      </rPr>
      <t>·</t>
    </r>
    <r>
      <rPr>
        <sz val="9"/>
        <rFont val="굴림체"/>
        <family val="3"/>
        <charset val="129"/>
      </rPr>
      <t>보안설비공사</t>
    </r>
    <phoneticPr fontId="5" type="noConversion"/>
  </si>
  <si>
    <t>정보시스템 설비공사</t>
    <phoneticPr fontId="5" type="noConversion"/>
  </si>
  <si>
    <t>정보매체 설비공사</t>
    <phoneticPr fontId="5" type="noConversion"/>
  </si>
  <si>
    <r>
      <t>철도 통신</t>
    </r>
    <r>
      <rPr>
        <sz val="9"/>
        <rFont val="맑은 고딕"/>
        <family val="3"/>
        <charset val="129"/>
      </rPr>
      <t>·</t>
    </r>
    <r>
      <rPr>
        <sz val="9"/>
        <rFont val="굴림체"/>
        <family val="3"/>
        <charset val="129"/>
      </rPr>
      <t>신호설비공사</t>
    </r>
    <phoneticPr fontId="5" type="noConversion"/>
  </si>
  <si>
    <t>항공 및 항만통신설비공사</t>
    <phoneticPr fontId="5" type="noConversion"/>
  </si>
  <si>
    <t>유시티설비공사</t>
    <phoneticPr fontId="5" type="noConversion"/>
  </si>
  <si>
    <t>정보통신 전용 전기시설설비공사</t>
    <phoneticPr fontId="5" type="noConversion"/>
  </si>
  <si>
    <t>해당없음</t>
    <phoneticPr fontId="5" type="noConversion"/>
  </si>
  <si>
    <t>정보통신설비 감리대가[한국엔지니어링협회, 2009.5.]</t>
    <phoneticPr fontId="5" type="noConversion"/>
  </si>
  <si>
    <t>1. 통신설비공사</t>
    <phoneticPr fontId="5" type="noConversion"/>
  </si>
  <si>
    <t>전기공사비</t>
    <phoneticPr fontId="5" type="noConversion"/>
  </si>
  <si>
    <t>원(VAT 포함)</t>
    <phoneticPr fontId="5" type="noConversion"/>
  </si>
  <si>
    <t>선로설비공사</t>
    <phoneticPr fontId="5" type="noConversion"/>
  </si>
  <si>
    <t>이하(공사비)</t>
    <phoneticPr fontId="5" type="noConversion"/>
  </si>
  <si>
    <t>판정2</t>
    <phoneticPr fontId="5" type="noConversion"/>
  </si>
  <si>
    <t>판장3</t>
    <phoneticPr fontId="5" type="noConversion"/>
  </si>
  <si>
    <t>공사비(억원)</t>
    <phoneticPr fontId="5" type="noConversion"/>
  </si>
  <si>
    <t>300초과</t>
    <phoneticPr fontId="5" type="noConversion"/>
  </si>
  <si>
    <t>인월</t>
    <phoneticPr fontId="5" type="noConversion"/>
  </si>
  <si>
    <r>
      <t>고급기준(인</t>
    </r>
    <r>
      <rPr>
        <sz val="12"/>
        <rFont val="맑은 고딕"/>
        <family val="3"/>
        <charset val="129"/>
      </rPr>
      <t>·</t>
    </r>
    <r>
      <rPr>
        <sz val="12"/>
        <rFont val="돋움"/>
        <family val="3"/>
        <charset val="129"/>
      </rPr>
      <t>월)</t>
    </r>
    <phoneticPr fontId="5" type="noConversion"/>
  </si>
  <si>
    <t>교환설비공사</t>
    <phoneticPr fontId="5" type="noConversion"/>
  </si>
  <si>
    <t>상주감리원</t>
    <phoneticPr fontId="5" type="noConversion"/>
  </si>
  <si>
    <t>비상주감리원</t>
    <phoneticPr fontId="5" type="noConversion"/>
  </si>
  <si>
    <t>200초과</t>
    <phoneticPr fontId="5" type="noConversion"/>
  </si>
  <si>
    <t>공사비</t>
    <phoneticPr fontId="5" type="noConversion"/>
  </si>
  <si>
    <r>
      <t>인</t>
    </r>
    <r>
      <rPr>
        <sz val="12"/>
        <rFont val="맑은 고딕"/>
        <family val="3"/>
        <charset val="129"/>
      </rPr>
      <t>·</t>
    </r>
    <r>
      <rPr>
        <sz val="12"/>
        <rFont val="바탕체"/>
        <family val="1"/>
        <charset val="129"/>
      </rPr>
      <t>월</t>
    </r>
    <phoneticPr fontId="5" type="noConversion"/>
  </si>
  <si>
    <t>전송설비공사</t>
    <phoneticPr fontId="5" type="noConversion"/>
  </si>
  <si>
    <t>초과</t>
    <phoneticPr fontId="5" type="noConversion"/>
  </si>
  <si>
    <t>구내통신설비공사</t>
    <phoneticPr fontId="5" type="noConversion"/>
  </si>
  <si>
    <t>이동통신설비</t>
    <phoneticPr fontId="5" type="noConversion"/>
  </si>
  <si>
    <t>위성통신설비공사</t>
    <phoneticPr fontId="5" type="noConversion"/>
  </si>
  <si>
    <t>고정무선통신설비공사</t>
    <phoneticPr fontId="5" type="noConversion"/>
  </si>
  <si>
    <t>별정통신설비공사</t>
    <phoneticPr fontId="5" type="noConversion"/>
  </si>
  <si>
    <t>100초과</t>
    <phoneticPr fontId="5" type="noConversion"/>
  </si>
  <si>
    <t>2. 방송설비공사</t>
    <phoneticPr fontId="5" type="noConversion"/>
  </si>
  <si>
    <t>방송국 설비공사</t>
    <phoneticPr fontId="5" type="noConversion"/>
  </si>
  <si>
    <t>500초과</t>
    <phoneticPr fontId="5" type="noConversion"/>
  </si>
  <si>
    <r>
      <t>방송 전송</t>
    </r>
    <r>
      <rPr>
        <sz val="12"/>
        <rFont val="맑은 고딕"/>
        <family val="3"/>
        <charset val="129"/>
      </rPr>
      <t>·</t>
    </r>
    <r>
      <rPr>
        <sz val="12"/>
        <rFont val="돋움"/>
        <family val="3"/>
        <charset val="129"/>
      </rPr>
      <t>선로설비공사</t>
    </r>
    <phoneticPr fontId="5" type="noConversion"/>
  </si>
  <si>
    <t>50초과</t>
    <phoneticPr fontId="5" type="noConversion"/>
  </si>
  <si>
    <t>3. 정보설비공사</t>
    <phoneticPr fontId="5" type="noConversion"/>
  </si>
  <si>
    <r>
      <t>정보제어</t>
    </r>
    <r>
      <rPr>
        <sz val="12"/>
        <rFont val="맑은 고딕"/>
        <family val="3"/>
        <charset val="129"/>
      </rPr>
      <t>·</t>
    </r>
    <r>
      <rPr>
        <sz val="12"/>
        <rFont val="돋움"/>
        <family val="3"/>
        <charset val="129"/>
      </rPr>
      <t>보안설비공사</t>
    </r>
    <phoneticPr fontId="5" type="noConversion"/>
  </si>
  <si>
    <t>정보시스템 설비공사</t>
    <phoneticPr fontId="5" type="noConversion"/>
  </si>
  <si>
    <t>정보매체 설비공사</t>
    <phoneticPr fontId="5" type="noConversion"/>
  </si>
  <si>
    <t>철도 통신·신호설비공사</t>
  </si>
  <si>
    <t>항공 및 항만통신설비공사</t>
    <phoneticPr fontId="5" type="noConversion"/>
  </si>
  <si>
    <t>4. 유시티설비공사</t>
    <phoneticPr fontId="5" type="noConversion"/>
  </si>
  <si>
    <t>유시티설비공사</t>
    <phoneticPr fontId="5" type="noConversion"/>
  </si>
  <si>
    <t>3000초과</t>
    <phoneticPr fontId="5" type="noConversion"/>
  </si>
  <si>
    <t>5. 기타설비공사</t>
    <phoneticPr fontId="5" type="noConversion"/>
  </si>
  <si>
    <t>정보통신 전용 전기시설설비공사</t>
    <phoneticPr fontId="5" type="noConversion"/>
  </si>
  <si>
    <t>선로설비공사</t>
    <phoneticPr fontId="5" type="noConversion"/>
  </si>
  <si>
    <t>교환설비공사</t>
    <phoneticPr fontId="5" type="noConversion"/>
  </si>
  <si>
    <t>전송설비공사</t>
    <phoneticPr fontId="5" type="noConversion"/>
  </si>
  <si>
    <t>구내통신설비공사</t>
    <phoneticPr fontId="5" type="noConversion"/>
  </si>
  <si>
    <t>이동통신설비공사</t>
    <phoneticPr fontId="5" type="noConversion"/>
  </si>
  <si>
    <t>위성통신설비공사</t>
    <phoneticPr fontId="5" type="noConversion"/>
  </si>
  <si>
    <t>고정무선통신설비공사</t>
    <phoneticPr fontId="5" type="noConversion"/>
  </si>
  <si>
    <t>별정통신설비공사</t>
    <phoneticPr fontId="5" type="noConversion"/>
  </si>
  <si>
    <t>방송국 설비공사</t>
    <phoneticPr fontId="5" type="noConversion"/>
  </si>
  <si>
    <r>
      <t>방송 전송</t>
    </r>
    <r>
      <rPr>
        <sz val="9"/>
        <rFont val="맑은 고딕"/>
        <family val="3"/>
        <charset val="129"/>
      </rPr>
      <t>·</t>
    </r>
    <r>
      <rPr>
        <sz val="9"/>
        <rFont val="굴림체"/>
        <family val="3"/>
        <charset val="129"/>
      </rPr>
      <t>선로설비공사</t>
    </r>
    <phoneticPr fontId="5" type="noConversion"/>
  </si>
  <si>
    <r>
      <t>정보제어</t>
    </r>
    <r>
      <rPr>
        <sz val="9"/>
        <rFont val="맑은 고딕"/>
        <family val="3"/>
        <charset val="129"/>
      </rPr>
      <t>·</t>
    </r>
    <r>
      <rPr>
        <sz val="9"/>
        <rFont val="굴림체"/>
        <family val="3"/>
        <charset val="129"/>
      </rPr>
      <t>보안설비공사</t>
    </r>
    <phoneticPr fontId="5" type="noConversion"/>
  </si>
  <si>
    <t>정보시스템 설비공사</t>
    <phoneticPr fontId="5" type="noConversion"/>
  </si>
  <si>
    <t>정보매체 설비공사</t>
    <phoneticPr fontId="5" type="noConversion"/>
  </si>
  <si>
    <r>
      <t>철도 통신</t>
    </r>
    <r>
      <rPr>
        <sz val="9"/>
        <rFont val="맑은 고딕"/>
        <family val="3"/>
        <charset val="129"/>
      </rPr>
      <t>·</t>
    </r>
    <r>
      <rPr>
        <sz val="9"/>
        <rFont val="굴림체"/>
        <family val="3"/>
        <charset val="129"/>
      </rPr>
      <t>신호설비공사</t>
    </r>
    <phoneticPr fontId="5" type="noConversion"/>
  </si>
  <si>
    <t>항공 및 항만통신설비공사</t>
    <phoneticPr fontId="5" type="noConversion"/>
  </si>
  <si>
    <t>유시티설비공사</t>
    <phoneticPr fontId="5" type="noConversion"/>
  </si>
  <si>
    <t>정보통신 전용 전기시설설비공사</t>
    <phoneticPr fontId="5" type="noConversion"/>
  </si>
  <si>
    <t>소방공사</t>
    <phoneticPr fontId="5" type="noConversion"/>
  </si>
  <si>
    <t>상주 공사감리</t>
    <phoneticPr fontId="5" type="noConversion"/>
  </si>
  <si>
    <t>일반공사감리</t>
    <phoneticPr fontId="5" type="noConversion"/>
  </si>
  <si>
    <t>해당없음</t>
    <phoneticPr fontId="5" type="noConversion"/>
  </si>
  <si>
    <t>■ 소방공사 감리의 종류[소방시설공사업법 시행령 별표3 소방공사 감리의 종류, 방법 및 대상</t>
    <phoneticPr fontId="5" type="noConversion"/>
  </si>
  <si>
    <t>소방공사비</t>
    <phoneticPr fontId="5" type="noConversion"/>
  </si>
  <si>
    <t>원(VAT 포함)</t>
    <phoneticPr fontId="5" type="noConversion"/>
  </si>
  <si>
    <t xml:space="preserve"> 1. 상주 공사감리</t>
    <phoneticPr fontId="5" type="noConversion"/>
  </si>
  <si>
    <t>억원</t>
    <phoneticPr fontId="5" type="noConversion"/>
  </si>
  <si>
    <t xml:space="preserve">   1) 대상</t>
    <phoneticPr fontId="5" type="noConversion"/>
  </si>
  <si>
    <t>공종구분</t>
    <phoneticPr fontId="5" type="noConversion"/>
  </si>
  <si>
    <t xml:space="preserve">     - 연면적 3만제곱미터 이상의 특정소방대상물(아파트는 제외한다)에 대한 소방시설의 공사</t>
    <phoneticPr fontId="5" type="noConversion"/>
  </si>
  <si>
    <t>소방공사기간</t>
    <phoneticPr fontId="5" type="noConversion"/>
  </si>
  <si>
    <t>개월</t>
    <phoneticPr fontId="5" type="noConversion"/>
  </si>
  <si>
    <t xml:space="preserve">     - 지하층을 포함한 층수가 16층 이상으로서 500세대 이상인 아파트에 대한 소방시설의 공사</t>
    <phoneticPr fontId="5" type="noConversion"/>
  </si>
  <si>
    <t>기술자 배치기간</t>
    <phoneticPr fontId="5" type="noConversion"/>
  </si>
  <si>
    <t>일</t>
    <phoneticPr fontId="5" type="noConversion"/>
  </si>
  <si>
    <t xml:space="preserve">   2) 배치기준</t>
    <phoneticPr fontId="5" type="noConversion"/>
  </si>
  <si>
    <t xml:space="preserve">     - 기계분야 감리원과 전기분야 감리원을 각 1명 이상 배치(단, 기계분야와 전기분야 의 자격을 함께 취득한 1인 이상 배치 가능)</t>
    <phoneticPr fontId="5" type="noConversion"/>
  </si>
  <si>
    <t xml:space="preserve">     - 소방시설용 배관(전선관을 포함)을 설치하거나 매립하는 때부터 소방시설 완검검사증명서를 발급받을 때까지 소방공사감리현장에 배치</t>
    <phoneticPr fontId="5" type="noConversion"/>
  </si>
  <si>
    <t xml:space="preserve"> 2. 일반공사감리</t>
    <phoneticPr fontId="5" type="noConversion"/>
  </si>
  <si>
    <t>판정1</t>
    <phoneticPr fontId="5" type="noConversion"/>
  </si>
  <si>
    <t>판정2</t>
    <phoneticPr fontId="5" type="noConversion"/>
  </si>
  <si>
    <t xml:space="preserve">     - 상주 공사감리 외 소방시설의 공사</t>
    <phoneticPr fontId="5" type="noConversion"/>
  </si>
  <si>
    <t xml:space="preserve">     - 주 1회 이상 현장배치</t>
    <phoneticPr fontId="5" type="noConversion"/>
  </si>
  <si>
    <t>■ 소방감리원 배치기준</t>
    <phoneticPr fontId="5" type="noConversion"/>
  </si>
  <si>
    <t>상주 공사감리</t>
    <phoneticPr fontId="5" type="noConversion"/>
  </si>
  <si>
    <t>(연면적)</t>
    <phoneticPr fontId="5" type="noConversion"/>
  </si>
  <si>
    <t>구분</t>
    <phoneticPr fontId="5" type="noConversion"/>
  </si>
  <si>
    <t>책임감리원</t>
    <phoneticPr fontId="5" type="noConversion"/>
  </si>
  <si>
    <t>보조감리원</t>
    <phoneticPr fontId="5" type="noConversion"/>
  </si>
  <si>
    <t>이상 특정소방대상물</t>
    <phoneticPr fontId="5" type="noConversion"/>
  </si>
  <si>
    <t>소방기술사</t>
    <phoneticPr fontId="5" type="noConversion"/>
  </si>
  <si>
    <t>초급</t>
    <phoneticPr fontId="5" type="noConversion"/>
  </si>
  <si>
    <t>이상 특정소방대상물(아파트 제외)</t>
    <phoneticPr fontId="5" type="noConversion"/>
  </si>
  <si>
    <t>특급</t>
    <phoneticPr fontId="5" type="noConversion"/>
  </si>
  <si>
    <t>이상 아파트</t>
    <phoneticPr fontId="5" type="noConversion"/>
  </si>
  <si>
    <t>고급</t>
    <phoneticPr fontId="5" type="noConversion"/>
  </si>
  <si>
    <t>물분무등소화설비 또는 제연설비 설치 특정소방대상물</t>
    <phoneticPr fontId="5" type="noConversion"/>
  </si>
  <si>
    <t>일반공사감리</t>
    <phoneticPr fontId="5" type="noConversion"/>
  </si>
  <si>
    <t>중급</t>
    <phoneticPr fontId="5" type="noConversion"/>
  </si>
  <si>
    <t>이하 특정소방대상물, 또는 지하구 공사현장</t>
    <phoneticPr fontId="5" type="noConversion"/>
  </si>
  <si>
    <t>■ 소방기술용역의 대가 기준 산정방식[소방시설공사업법 시행규칙 제21조]</t>
    <phoneticPr fontId="5" type="noConversion"/>
  </si>
  <si>
    <t xml:space="preserve"> 1. 소방시설설계의 대가 : 엔지니어링사업의 대가 기준 중 통신부문의에 적요하는 공사비 요율 방식</t>
    <phoneticPr fontId="5" type="noConversion"/>
  </si>
  <si>
    <t xml:space="preserve"> 2. 소방공사감리의 대가 : 엔지니어링사업의 대가 기준 중 실비정액가산방식</t>
    <phoneticPr fontId="5" type="noConversion"/>
  </si>
  <si>
    <t>통신공사</t>
    <phoneticPr fontId="5" type="noConversion"/>
  </si>
  <si>
    <t>단순공종</t>
    <phoneticPr fontId="5" type="noConversion"/>
  </si>
  <si>
    <t>보통공종</t>
    <phoneticPr fontId="5" type="noConversion"/>
  </si>
  <si>
    <t>복잡공종</t>
    <phoneticPr fontId="5" type="noConversion"/>
  </si>
  <si>
    <t>해당없음</t>
    <phoneticPr fontId="5" type="noConversion"/>
  </si>
  <si>
    <t>플랜트Ⅰ(상하수도)</t>
    <phoneticPr fontId="5" type="noConversion"/>
  </si>
  <si>
    <t>플랜트Ⅱ(발전시설)</t>
    <phoneticPr fontId="5" type="noConversion"/>
  </si>
  <si>
    <t>소방시설공사업법</t>
    <phoneticPr fontId="5" type="noConversion"/>
  </si>
  <si>
    <t>일</t>
    <phoneticPr fontId="5" type="noConversion"/>
  </si>
  <si>
    <t>기본설계단계의 기술설계자문회의 운영 및 관리ㆍ지원</t>
    <phoneticPr fontId="5" type="noConversion"/>
  </si>
  <si>
    <t>실시설계단계의 기술자문회의 운영 및 관리ㆍ지원</t>
    <phoneticPr fontId="5" type="noConversion"/>
  </si>
  <si>
    <t>시공성과확인 및 검측업무</t>
    <phoneticPr fontId="5" type="noConversion"/>
  </si>
  <si>
    <t>하도급적정성검토</t>
    <phoneticPr fontId="5" type="noConversion"/>
  </si>
  <si>
    <t>※ 여러 용도, 성격 등이 혼재된 경우 해당 공사비를 기준으로 가중평균한 값 적용</t>
    <phoneticPr fontId="5" type="noConversion"/>
  </si>
  <si>
    <t>※ 시공단계 안전관리 보정계수 및 난이도는 1.0 이상만 적용</t>
    <phoneticPr fontId="5" type="noConversion"/>
  </si>
  <si>
    <t>시공단계</t>
    <phoneticPr fontId="5" type="noConversion"/>
  </si>
  <si>
    <t>건설사업관리 업무수행계획서 작성ㆍ운영</t>
    <phoneticPr fontId="5" type="noConversion"/>
  </si>
  <si>
    <t>기본설계단계의 기술자문회의 운영 및 관리 ㆍ지원</t>
    <phoneticPr fontId="5" type="noConversion"/>
  </si>
  <si>
    <t>실시설계단계의 기술자문회의 운영 및 관리 ㆍ지원</t>
    <phoneticPr fontId="5" type="noConversion"/>
  </si>
  <si>
    <t>시공성과확인 및 검측업무</t>
    <phoneticPr fontId="5" type="noConversion"/>
  </si>
  <si>
    <t>하도적정성검토</t>
    <phoneticPr fontId="5" type="noConversion"/>
  </si>
  <si>
    <t>건설사업관리 절차서 작성ㆍ운영</t>
    <phoneticPr fontId="5" type="noConversion"/>
  </si>
  <si>
    <t>건설사업관리 업무수행계획서 작성ㆍ운영</t>
    <phoneticPr fontId="5" type="noConversion"/>
  </si>
  <si>
    <t>기본설계단계 기술자문회의 운영 및 관리 ㆍ지원</t>
    <phoneticPr fontId="5" type="noConversion"/>
  </si>
  <si>
    <t>실시설계단계의 기술자문회의 운영 및 관리ㆍ지원</t>
    <phoneticPr fontId="5" type="noConversion"/>
  </si>
  <si>
    <t>하도급적정성검토</t>
    <phoneticPr fontId="5" type="noConversion"/>
  </si>
  <si>
    <t>총공사비 50억원이하</t>
    <phoneticPr fontId="5" type="noConversion"/>
  </si>
  <si>
    <t>종합심사낙찰제</t>
    <phoneticPr fontId="5" type="noConversion"/>
  </si>
  <si>
    <t>일반경쟁</t>
    <phoneticPr fontId="5" type="noConversion"/>
  </si>
  <si>
    <t>2대</t>
    <phoneticPr fontId="5" type="noConversion"/>
  </si>
  <si>
    <t>통신공사</t>
    <phoneticPr fontId="5" type="noConversion"/>
  </si>
  <si>
    <t>낙찰방법</t>
    <phoneticPr fontId="5" type="noConversion"/>
  </si>
  <si>
    <t>차량</t>
    <phoneticPr fontId="5" type="noConversion"/>
  </si>
  <si>
    <t>사무원</t>
    <phoneticPr fontId="5" type="noConversion"/>
  </si>
  <si>
    <t>지역업체참여</t>
    <phoneticPr fontId="5" type="noConversion"/>
  </si>
  <si>
    <t>용역종류</t>
    <phoneticPr fontId="5" type="noConversion"/>
  </si>
  <si>
    <t>노랑칸 입력</t>
    <phoneticPr fontId="5" type="noConversion"/>
  </si>
  <si>
    <t>단순한 공종</t>
    <phoneticPr fontId="5" type="noConversion"/>
  </si>
  <si>
    <t>단순공종</t>
    <phoneticPr fontId="5" type="noConversion"/>
  </si>
  <si>
    <t>상주 공사감리</t>
    <phoneticPr fontId="5" type="noConversion"/>
  </si>
  <si>
    <t>미적용</t>
    <phoneticPr fontId="5" type="noConversion"/>
  </si>
  <si>
    <t>국내입찰</t>
    <phoneticPr fontId="5" type="noConversion"/>
  </si>
  <si>
    <t>국가계약법</t>
    <phoneticPr fontId="5" type="noConversion"/>
  </si>
  <si>
    <t>감독권한대행 등 건설사업관리</t>
    <phoneticPr fontId="5" type="noConversion"/>
  </si>
  <si>
    <t>보통의 공종</t>
    <phoneticPr fontId="5" type="noConversion"/>
  </si>
  <si>
    <t>교환설비공사</t>
    <phoneticPr fontId="5" type="noConversion"/>
  </si>
  <si>
    <t>견적서제출</t>
    <phoneticPr fontId="5" type="noConversion"/>
  </si>
  <si>
    <t>서울지방청</t>
    <phoneticPr fontId="5" type="noConversion"/>
  </si>
  <si>
    <t>1,600cc 1대</t>
    <phoneticPr fontId="5" type="noConversion"/>
  </si>
  <si>
    <t>현지사무원 1인</t>
    <phoneticPr fontId="5" type="noConversion"/>
  </si>
  <si>
    <t>지방계약법</t>
    <phoneticPr fontId="5" type="noConversion"/>
  </si>
  <si>
    <t>토목비선형</t>
    <phoneticPr fontId="5" type="noConversion"/>
  </si>
  <si>
    <t>건설사업관리</t>
    <phoneticPr fontId="5" type="noConversion"/>
  </si>
  <si>
    <t>전송설비공사</t>
    <phoneticPr fontId="5" type="noConversion"/>
  </si>
  <si>
    <t>해당없음</t>
    <phoneticPr fontId="5" type="noConversion"/>
  </si>
  <si>
    <t>제안서</t>
    <phoneticPr fontId="5" type="noConversion"/>
  </si>
  <si>
    <t>1,600cc 2대</t>
    <phoneticPr fontId="5" type="noConversion"/>
  </si>
  <si>
    <t>보통인부 2인</t>
    <phoneticPr fontId="5" type="noConversion"/>
  </si>
  <si>
    <t>플랜트Ⅰ(상하수도)</t>
    <phoneticPr fontId="5" type="noConversion"/>
  </si>
  <si>
    <t>구내통신설비공사</t>
    <phoneticPr fontId="5" type="noConversion"/>
  </si>
  <si>
    <t>인천지방청</t>
    <phoneticPr fontId="5" type="noConversion"/>
  </si>
  <si>
    <t>플랜트Ⅱ(발전시설)</t>
    <phoneticPr fontId="5" type="noConversion"/>
  </si>
  <si>
    <t>이동통신설비공사</t>
    <phoneticPr fontId="5" type="noConversion"/>
  </si>
  <si>
    <t>실적제한</t>
    <phoneticPr fontId="5" type="noConversion"/>
  </si>
  <si>
    <t>대구지방청</t>
    <phoneticPr fontId="5" type="noConversion"/>
  </si>
  <si>
    <t>2,000cc 2대</t>
    <phoneticPr fontId="5" type="noConversion"/>
  </si>
  <si>
    <t>수의계약</t>
    <phoneticPr fontId="5" type="noConversion"/>
  </si>
  <si>
    <t>강원지방청</t>
    <phoneticPr fontId="5" type="noConversion"/>
  </si>
  <si>
    <t>수의계약(소액)</t>
    <phoneticPr fontId="5" type="noConversion"/>
  </si>
  <si>
    <t>지역제한(서울)</t>
    <phoneticPr fontId="5" type="noConversion"/>
  </si>
  <si>
    <t>방송국 설비공사</t>
    <phoneticPr fontId="5" type="noConversion"/>
  </si>
  <si>
    <t>지역제한(부산)</t>
    <phoneticPr fontId="5" type="noConversion"/>
  </si>
  <si>
    <t>지역제한(대구)</t>
    <phoneticPr fontId="5" type="noConversion"/>
  </si>
  <si>
    <r>
      <t>정보제어</t>
    </r>
    <r>
      <rPr>
        <sz val="9"/>
        <rFont val="맑은 고딕"/>
        <family val="3"/>
        <charset val="129"/>
      </rPr>
      <t>·</t>
    </r>
    <r>
      <rPr>
        <sz val="9"/>
        <rFont val="굴림체"/>
        <family val="3"/>
        <charset val="129"/>
      </rPr>
      <t>보안설비공사</t>
    </r>
    <phoneticPr fontId="5" type="noConversion"/>
  </si>
  <si>
    <t>지역제한(인천)</t>
    <phoneticPr fontId="5" type="noConversion"/>
  </si>
  <si>
    <t>정보시스템 설비공사</t>
    <phoneticPr fontId="5" type="noConversion"/>
  </si>
  <si>
    <t>정보매체 설비공사</t>
    <phoneticPr fontId="5" type="noConversion"/>
  </si>
  <si>
    <t>지역제한(울산)</t>
    <phoneticPr fontId="5" type="noConversion"/>
  </si>
  <si>
    <t>항공 및 항만통신설비공사</t>
    <phoneticPr fontId="5" type="noConversion"/>
  </si>
  <si>
    <t>유시티설비공사</t>
    <phoneticPr fontId="5" type="noConversion"/>
  </si>
  <si>
    <t>지역제한(충남)</t>
    <phoneticPr fontId="5" type="noConversion"/>
  </si>
  <si>
    <t>지역제한(강원)</t>
    <phoneticPr fontId="5" type="noConversion"/>
  </si>
  <si>
    <t>지역제한(전남)</t>
    <phoneticPr fontId="5" type="noConversion"/>
  </si>
  <si>
    <t>지역제한(제주)</t>
    <phoneticPr fontId="5" type="noConversion"/>
  </si>
  <si>
    <t>건설사업관리 인원배치계획표</t>
  </si>
  <si>
    <t>분야</t>
  </si>
  <si>
    <t>등급</t>
  </si>
  <si>
    <t>투입
월수</t>
  </si>
  <si>
    <t>시공후단계</t>
    <phoneticPr fontId="5" type="noConversion"/>
  </si>
  <si>
    <t>상
주</t>
  </si>
  <si>
    <t>총괄책임(토목)</t>
    <phoneticPr fontId="5" type="noConversion"/>
  </si>
  <si>
    <t>토목</t>
  </si>
  <si>
    <t>상주 소계</t>
  </si>
  <si>
    <t>비
상
주</t>
  </si>
  <si>
    <t>토목</t>
    <phoneticPr fontId="5" type="noConversion"/>
  </si>
  <si>
    <t>월1회 이상</t>
    <phoneticPr fontId="5" type="noConversion"/>
  </si>
  <si>
    <t>건축</t>
    <phoneticPr fontId="5" type="noConversion"/>
  </si>
  <si>
    <t>비상주 소계</t>
  </si>
  <si>
    <t>총계(상주+비상주)</t>
  </si>
  <si>
    <t>특급</t>
    <phoneticPr fontId="5" type="noConversion"/>
  </si>
  <si>
    <t xml:space="preserve"> □ 용 역 명 : </t>
    <phoneticPr fontId="5" type="noConversion"/>
  </si>
  <si>
    <t>□ 관리기간 :</t>
    <phoneticPr fontId="5" type="noConversion"/>
  </si>
  <si>
    <t>토목</t>
    <phoneticPr fontId="5" type="noConversion"/>
  </si>
  <si>
    <t>건축</t>
    <phoneticPr fontId="5" type="noConversion"/>
  </si>
  <si>
    <t>건축</t>
    <phoneticPr fontId="5" type="noConversion"/>
  </si>
  <si>
    <t>기계</t>
    <phoneticPr fontId="5" type="noConversion"/>
  </si>
  <si>
    <t>조경</t>
    <phoneticPr fontId="5" type="noConversion"/>
  </si>
  <si>
    <t>기계</t>
    <phoneticPr fontId="5" type="noConversion"/>
  </si>
  <si>
    <t>조경</t>
    <phoneticPr fontId="5" type="noConversion"/>
  </si>
  <si>
    <t>고급</t>
    <phoneticPr fontId="5" type="noConversion"/>
  </si>
  <si>
    <t>중급</t>
    <phoneticPr fontId="5" type="noConversion"/>
  </si>
  <si>
    <t>초급</t>
    <phoneticPr fontId="5" type="noConversion"/>
  </si>
  <si>
    <t>특급</t>
    <phoneticPr fontId="5" type="noConversion"/>
  </si>
  <si>
    <t>중급</t>
    <phoneticPr fontId="5" type="noConversion"/>
  </si>
  <si>
    <t>중급</t>
    <phoneticPr fontId="5" type="noConversion"/>
  </si>
  <si>
    <t>서부정비창 신설 사업 건설사업관리용역(감독권한대행)</t>
    <phoneticPr fontId="5" type="noConversion"/>
  </si>
  <si>
    <t>특급</t>
    <phoneticPr fontId="5" type="noConversion"/>
  </si>
  <si>
    <t>시공단계</t>
    <phoneticPr fontId="5" type="noConversion"/>
  </si>
  <si>
    <t>38개월(설계 등 단계 2개월 + 시공단계 35개월 + 시공후단계 1개월)</t>
    <phoneticPr fontId="5" type="noConversion"/>
  </si>
  <si>
    <t>설계 등 단계</t>
    <phoneticPr fontId="5" type="noConversion"/>
  </si>
  <si>
    <t>*배치계획은 추후 변경 가능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</si>
</sst>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4">
    <numFmt numFmtId="5" formatCode="&quot;₩&quot;#,##0;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0_ "/>
    <numFmt numFmtId="177" formatCode="_ * #,##0_ ;_ * \-#,##0_ ;_ * &quot;-&quot;_ ;_ @_ "/>
    <numFmt numFmtId="178" formatCode="_ * #,##0.00_ ;_ * \-#,##0.00_ ;_ * &quot;-&quot;??_ ;_ @_ "/>
    <numFmt numFmtId="179" formatCode="&quot;₩&quot;#,##0.00;&quot;₩&quot;&quot;₩&quot;\-#,##0.00"/>
    <numFmt numFmtId="180" formatCode="_-* #,##0.00_-;\-* #,##0.00_-;_-* &quot;-&quot;_-;_-@_-"/>
    <numFmt numFmtId="181" formatCode="0.000_);[Red]\(0.000\)"/>
    <numFmt numFmtId="182" formatCode="#,##0.00_ "/>
    <numFmt numFmtId="183" formatCode="#,##0_ "/>
    <numFmt numFmtId="184" formatCode="#,##0.0_ "/>
    <numFmt numFmtId="185" formatCode="#,##0.0_);[Red]\(#,##0.0\)"/>
    <numFmt numFmtId="186" formatCode="0.0_);[Red]\(0.0\)"/>
    <numFmt numFmtId="187" formatCode="0.0_ "/>
    <numFmt numFmtId="188" formatCode="0_ "/>
    <numFmt numFmtId="189" formatCode="0.00000_ "/>
    <numFmt numFmtId="190" formatCode="0.0000_ "/>
    <numFmt numFmtId="191" formatCode="0%\ &quot;적용&quot;"/>
    <numFmt numFmtId="192" formatCode="_-* #,##0.000_-;\-* #,##0.000_-;_-* &quot;-&quot;_-;_-@_-"/>
    <numFmt numFmtId="193" formatCode="#,##0.000_ "/>
    <numFmt numFmtId="194" formatCode="#,##0_);[Red]\(#,##0\)"/>
    <numFmt numFmtId="195" formatCode="0.0"/>
    <numFmt numFmtId="196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8" formatCode="0.00000000"/>
    <numFmt numFmtId="199" formatCode="_-* #,##0.00_-;&quot;₩&quot;\!\-* #,##0.00_-;_-* &quot;-&quot;??_-;_-@_-"/>
    <numFmt numFmtId="200" formatCode="_-* #,##0_-;&quot;₩&quot;\!\-* #,##0_-;_-* &quot;-&quot;_-;_-@_-"/>
    <numFmt numFmtId="201" formatCode="#."/>
    <numFmt numFmtId="202" formatCode="mm&quot;월&quot;\ dd&quot;일&quot;"/>
    <numFmt numFmtId="203" formatCode="_-* #,##0.0_-;\-* #,##0.0_-;_-* &quot;-&quot;??_-;_-@_-"/>
    <numFmt numFmtId="204" formatCode="_-* #,##0_-;\-* #,##0_-;_-* &quot;-&quot;??_-;_-@_-"/>
    <numFmt numFmtId="205" formatCode="#.00"/>
    <numFmt numFmtId="206" formatCode="#,##0;&quot;-&quot;#,##0"/>
    <numFmt numFmtId="207" formatCode="0.000"/>
    <numFmt numFmtId="208" formatCode="_ &quot;₩&quot;* #,##0_ ;_ &quot;₩&quot;* \-#,##0_ ;_ &quot;₩&quot;* &quot;-&quot;_ ;_ @_ "/>
    <numFmt numFmtId="209" formatCode="_ &quot;₩&quot;* #,##0.00_ ;_ &quot;₩&quot;* \-#,##0.00_ ;_ &quot;₩&quot;* &quot;-&quot;??_ ;_ @_ "/>
    <numFmt numFmtId="210" formatCode="%#.00"/>
    <numFmt numFmtId="211" formatCode="#,##0."/>
    <numFmt numFmtId="212" formatCode="#,##0;\(#,##0\)"/>
    <numFmt numFmtId="213" formatCode="_ * #,##0_ ;_ * &quot;₩&quot;&quot;₩&quot;&quot;₩&quot;\-#,##0_ ;_ * &quot;-&quot;_ ;_ @_ "/>
    <numFmt numFmtId="214" formatCode="0.00000"/>
    <numFmt numFmtId="215" formatCode="\$#,##0;\(\$#,##0\)"/>
    <numFmt numFmtId="216" formatCode="\$#.00"/>
    <numFmt numFmtId="217" formatCode="\$#."/>
    <numFmt numFmtId="218" formatCode="_-[$€-2]* #,##0.00_-;\-[$€-2]* #,##0.00_-;_-[$€-2]* &quot;-&quot;??_-"/>
    <numFmt numFmtId="219" formatCode="&quot;Fr.&quot;\ #,##0;[Red]&quot;Fr.&quot;\ \-#,##0"/>
    <numFmt numFmtId="220" formatCode="&quot;Fr.&quot;\ #,##0.00;[Red]&quot;Fr.&quot;\ \-#,##0.00"/>
    <numFmt numFmtId="221" formatCode="&quot;₩&quot;#,##0;&quot;₩&quot;\-#,##0"/>
    <numFmt numFmtId="222" formatCode="&quot;₩&quot;#,##0.00;[Red]&quot;₩&quot;\-#,##0.00"/>
    <numFmt numFmtId="223" formatCode="_(&quot;RM&quot;* #,##0.00_);_(&quot;RM&quot;* \(#,##0.00\);_(&quot;RM&quot;* &quot;-&quot;??_);_(@_)"/>
    <numFmt numFmtId="224" formatCode="&quot;US$&quot;#,##0_);\(&quot;US$&quot;#,##0\)"/>
    <numFmt numFmtId="225" formatCode="0_);\(0\)"/>
    <numFmt numFmtId="226" formatCode="0.0%"/>
    <numFmt numFmtId="227" formatCode="@\ &quot;주임&quot;"/>
    <numFmt numFmtId="228" formatCode="#,##0;[Red]&quot;-&quot;#,##0"/>
    <numFmt numFmtId="229" formatCode="&quot;US$&quot;#,##0_);[Red]\(&quot;US$&quot;#,##0\)"/>
    <numFmt numFmtId="230" formatCode="#,##0.000000000;[Red]\-#,##0.000000000"/>
    <numFmt numFmtId="231" formatCode="#,##0\ ;[Red]&quot;-&quot;#,##0\ "/>
    <numFmt numFmtId="232" formatCode="* #,##0\ ;[Red]* &quot;-&quot;#,##0\ "/>
    <numFmt numFmtId="233" formatCode="#,##0.####;[Red]&quot;-&quot;#,##0.####"/>
    <numFmt numFmtId="234" formatCode="#,##0.0###\ ;[Red]&quot;-&quot;#,##0.0###\ "/>
    <numFmt numFmtId="235" formatCode="&quot;₩&quot;#,##0;[Red]&quot;₩&quot;\-#,##0"/>
    <numFmt numFmtId="236" formatCode="_-&quot;$&quot;* #,##0_-;\-&quot;$&quot;* #,##0_-;_-&quot;$&quot;* &quot;-&quot;_-;_-@_-"/>
    <numFmt numFmtId="237" formatCode="&quot;₩&quot;#,##0.00\ ;\(&quot;₩&quot;#,##0.00\)"/>
    <numFmt numFmtId="238" formatCode="#,##0.00_);[Red]\(#,##0.00\)"/>
    <numFmt numFmtId="239" formatCode="#,##0.0"/>
    <numFmt numFmtId="240" formatCode="#,##0.000"/>
    <numFmt numFmtId="241" formatCode="_-* #,##0.0_-;&quot;₩&quot;\!\-* #,##0.0_-;_-* &quot;-&quot;_-;_-@_-"/>
    <numFmt numFmtId="242" formatCode="_ * #,##0_ ;_ * &quot;₩&quot;\-#,##0_ ;_ * &quot;-&quot;_ ;_ @_ "/>
    <numFmt numFmtId="243" formatCode="&quot;$&quot;#,##0.00_);\(&quot;$&quot;#,##0.00\)"/>
    <numFmt numFmtId="244" formatCode="General_)"/>
    <numFmt numFmtId="245" formatCode="0.0_)"/>
    <numFmt numFmtId="246" formatCode="#,##0\ &quot;DM&quot;;[Red]\-#,##0\ &quot;DM&quot;"/>
    <numFmt numFmtId="247" formatCode="#,##0.00\ &quot;DM&quot;;[Red]\-#,##0.00\ &quot;DM&quot;"/>
    <numFmt numFmtId="248" formatCode="0.0000_);[Red]\(0.0000\)"/>
    <numFmt numFmtId="249" formatCode="_-* #,##0.0_-;\-* #,##0.0_-;_-* &quot;-&quot;_-;_-@_-"/>
    <numFmt numFmtId="250" formatCode="[Red]&quot;@ &quot;#,##0_ ;[Red]&quot;@ &quot;\-#,##0\ "/>
    <numFmt numFmtId="251" formatCode="#,##0.00000"/>
    <numFmt numFmtId="252" formatCode="&quot;₩&quot;#,##0.00;&quot;₩&quot;\-#,##0.00"/>
    <numFmt numFmtId="253" formatCode="_ &quot;₩&quot;* #,##0.00_ ;_ &quot;₩&quot;* &quot;₩&quot;&quot;₩&quot;&quot;₩&quot;&quot;₩&quot;\-#,##0.00_ ;_ &quot;₩&quot;* &quot;-&quot;??_ ;_ @_ "/>
    <numFmt numFmtId="254" formatCode="&quot;₩&quot;#,##0;&quot;₩&quot;&quot;₩&quot;&quot;₩&quot;&quot;₩&quot;\-#,##0"/>
    <numFmt numFmtId="255" formatCode="[Red]#,##0\ &quot;M3&quot;;[Red]\-#,##0\ &quot;M3&quot;\ "/>
    <numFmt numFmtId="256" formatCode="#,##0&quot;£&quot;_);[Red]\(#,##0&quot;£&quot;\)"/>
    <numFmt numFmtId="257" formatCode="[Red]#,##0\ &quot;TON&quot;;[Red]\-#,##0\ &quot;TON&quot;\ "/>
    <numFmt numFmtId="258" formatCode="mmm\.yy"/>
    <numFmt numFmtId="259" formatCode="&quot;  &quot;@"/>
    <numFmt numFmtId="260" formatCode="&quot;?#,##0;[Red]\-&quot;&quot;?&quot;#,##0"/>
    <numFmt numFmtId="261" formatCode="0.0000000"/>
    <numFmt numFmtId="262" formatCode="_-#,##0.0000;* \-#,##0.00;* _-&quot;&quot;;@"/>
    <numFmt numFmtId="263" formatCode="* #,##0.00;* \-#,##0.00;* &quot;-&quot;??;@"/>
    <numFmt numFmtId="264" formatCode="###0_);[Red]\(###0\)"/>
    <numFmt numFmtId="265" formatCode="&quot;$&quot;#,##0_);[Red]\(&quot;$&quot;#,##0\)"/>
    <numFmt numFmtId="266" formatCode="m\o\n\th\ d\,\ yyyy"/>
    <numFmt numFmtId="267" formatCode="&quot;₩&quot;#,##0;[Red]\!\-&quot;₩&quot;#,##0"/>
    <numFmt numFmtId="268" formatCode="#,##0.00\ &quot;F&quot;;\-#,##0.00\ &quot;F&quot;"/>
    <numFmt numFmtId="269" formatCode="\(&quot;₩&quot;#,##0\);[Red]\(\-&quot;₩&quot;#,##0\)"/>
    <numFmt numFmtId="270" formatCode="\(&quot;₩&quot;#,##0\);[Red]\(&quot;△&quot;&quot;₩&quot;#,##0\)"/>
    <numFmt numFmtId="271" formatCode="0.0%;[Red]\-0.0%"/>
    <numFmt numFmtId="272" formatCode="0.00%;[Red]\-0.00%"/>
    <numFmt numFmtId="273" formatCode="#,##0.00\ &quot;F&quot;;[Red]\-#,##0.00\ &quot;F&quot;"/>
    <numFmt numFmtId="274" formatCode="#,##0.#####\ ;[Red]\-#,##0.#####\ "/>
    <numFmt numFmtId="275" formatCode="#,##0\ ;[Red]\-#,##0\ "/>
    <numFmt numFmtId="276" formatCode="#,##0\ &quot;F&quot;;[Red]\-#,##0\ &quot;F&quot;"/>
    <numFmt numFmtId="277" formatCode="#,##0\ &quot;F&quot;;\-#,##0\ &quot;F&quot;"/>
    <numFmt numFmtId="278" formatCode="_-* #,##0\ &quot;F&quot;_-;\-* #,##0\ &quot;F&quot;_-;_-* &quot;-&quot;\ &quot;F&quot;_-;_-@_-"/>
    <numFmt numFmtId="279" formatCode="&quot;$&quot;#,##0_);\(&quot;$&quot;#,##0\)"/>
    <numFmt numFmtId="280" formatCode="#0.00%"/>
    <numFmt numFmtId="281" formatCode="&quot;₩&quot;#,##0;[Red]&quot;₩&quot;\-&quot;₩&quot;#,##0"/>
    <numFmt numFmtId="282" formatCode="#,##0;[Red]#,##0"/>
    <numFmt numFmtId="283" formatCode="[Red]#,##0"/>
    <numFmt numFmtId="284" formatCode="\ "/>
    <numFmt numFmtId="285" formatCode="&quot;도급대비&quot;0.00%"/>
    <numFmt numFmtId="286" formatCode="&quot;₩&quot;#,##0.00;[Red]&quot;₩&quot;&quot;₩&quot;\!\-#,##0.00"/>
    <numFmt numFmtId="287" formatCode="_-&quot;₩&quot;* #,##0.00_-;\!\-&quot;₩&quot;* #,##0.00_-;_-&quot;₩&quot;* &quot;-&quot;??_-;_-@_-"/>
    <numFmt numFmtId="288" formatCode="#,##0.00;[Red]&quot;-&quot;#,##0.00"/>
    <numFmt numFmtId="289" formatCode="_-* #,##0&quot;₩&quot;\ _D_M_-;&quot;₩&quot;\-* #,##0&quot;₩&quot;\ _D_M_-;_-* &quot;-&quot;&quot;₩&quot;\ _D_M_-;_-@_-"/>
    <numFmt numFmtId="290" formatCode="* #,##0.0"/>
    <numFmt numFmtId="291" formatCode="_ * #,##0_ ;_ * &quot;₩&quot;\-#,##0_ ;_ * &quot;-&quot;??_ ;_ @_ "/>
    <numFmt numFmtId="292" formatCode="0.0%;[Red]&quot;△&quot;0.0%"/>
    <numFmt numFmtId="293" formatCode="_(* #,##0_);_(* \(#,##0\);_(* &quot;-&quot;_);_(@_)"/>
    <numFmt numFmtId="294" formatCode="&quot;₩&quot;\$#,##0_);&quot;₩&quot;\(&quot;₩&quot;\$#,##0&quot;₩&quot;\)"/>
    <numFmt numFmtId="295" formatCode="\$#,##0.00;\(\$#,##0.00\)"/>
    <numFmt numFmtId="296" formatCode="_-&quot;₩&quot;* #,##0_-;\!\-&quot;₩&quot;* #,##0_-;_-&quot;₩&quot;* &quot;-&quot;_-;_-@_-"/>
    <numFmt numFmtId="297" formatCode=";;"/>
    <numFmt numFmtId="298" formatCode="0.00000%"/>
    <numFmt numFmtId="299" formatCode="_-* #,##0.00_-;\!\-* #,##0.00_-;_-* &quot;-&quot;??_-;_-@_-"/>
    <numFmt numFmtId="300" formatCode="###,###,"/>
    <numFmt numFmtId="301" formatCode="\!\$#,##0_);[Red]\!\(\!\$#,##0\!\)"/>
    <numFmt numFmtId="302" formatCode="_-* #,##0_-;\!\-* #,##0_-;_-* &quot;-&quot;_-;_-@_-"/>
    <numFmt numFmtId="303" formatCode="\!\$#,##0.00_);\!\(\!\$#,##0.00\!\)"/>
    <numFmt numFmtId="304" formatCode="\!\$#,##0.00_);[Red]\!\(\!\$#,##0.00\!\)"/>
    <numFmt numFmtId="305" formatCode="_ &quot;₩&quot;* #,##0.0000000_ ;_ &quot;₩&quot;* &quot;₩&quot;\-#,##0.0000000_ ;_ &quot;₩&quot;* &quot;-&quot;??_ ;_ @_ "/>
    <numFmt numFmtId="306" formatCode="#,##0;[Red]&quot;△&quot;#,##0"/>
    <numFmt numFmtId="307" formatCode="_ * #,##0.000000_ ;_ * &quot;₩&quot;\-#,##0.000000_ ;_ * &quot;-&quot;??_ ;_ @_ "/>
    <numFmt numFmtId="308" formatCode=";;;"/>
    <numFmt numFmtId="309" formatCode="&quot;₩&quot;#,##0;\!\-&quot;₩&quot;#,##0"/>
    <numFmt numFmtId="310" formatCode="&quot;₩&quot;#,##0.00;\!\-&quot;₩&quot;#,##0.00"/>
    <numFmt numFmtId="311" formatCode="&quot;₩&quot;#,##0.00;[Red]\!\-&quot;₩&quot;#,##0.00"/>
    <numFmt numFmtId="312" formatCode="#,##0&quot;칸&quot;"/>
    <numFmt numFmtId="313" formatCode=";\ ;\ ;"/>
    <numFmt numFmtId="314" formatCode="0.00\ &quot;)&quot;"/>
    <numFmt numFmtId="315" formatCode="0.00\ &quot;)]&quot;"/>
    <numFmt numFmtId="316" formatCode="_ &quot;₩&quot;* #,##0.00_ ;_ &quot;₩&quot;* &quot;₩&quot;&quot;₩&quot;&quot;₩&quot;&quot;₩&quot;&quot;₩&quot;&quot;₩&quot;&quot;₩&quot;&quot;₩&quot;\-#,##0.00_ ;_ &quot;₩&quot;* &quot;-&quot;??_ ;_ @_ "/>
    <numFmt numFmtId="317" formatCode="0.000\ &quot;²&quot;"/>
    <numFmt numFmtId="318" formatCode="&quot;(&quot;\ 0.00"/>
    <numFmt numFmtId="319" formatCode="&quot;[(&quot;\ 0.00"/>
    <numFmt numFmtId="320" formatCode="_-#,##0;\-#,##0;&quot;-&quot;_-;_-@_-"/>
    <numFmt numFmtId="321" formatCode="_-* #,##0_-;&quot;₩&quot;\!\!\-* #,##0_-;_-* &quot;-&quot;_-;_-@_-"/>
    <numFmt numFmtId="322" formatCode="&quot;RM&quot;#,##0_);[Red]\(&quot;RM&quot;#,##0\)"/>
    <numFmt numFmtId="323" formatCode="&quot;₩&quot;#,##0;[Red]&quot;₩&quot;&quot;₩&quot;\-#,##0"/>
    <numFmt numFmtId="324" formatCode="_(&quot;$&quot;* #,##0_);_(&quot;$&quot;* \(#,##0\);_(&quot;$&quot;* &quot;-&quot;_);_(@_)"/>
    <numFmt numFmtId="325" formatCode="_(* #,##0.0_);_(* \(#,##0.0\);_(* &quot;-&quot;??_);_(@_)"/>
    <numFmt numFmtId="326" formatCode="yy&quot;₩&quot;/mm&quot;₩&quot;/dd"/>
    <numFmt numFmtId="327" formatCode="_ * #,##0.0000_ ;_ * \-#,##0.0000_ ;_ * &quot;-&quot;_ ;_ @_ "/>
    <numFmt numFmtId="328" formatCode="_-* #,##0.00\ &quot;Kc&quot;_-;\-* #,##0.00\ &quot;Kc&quot;_-;_-* &quot;-&quot;??\ &quot;Kc&quot;_-;_-@_-"/>
    <numFmt numFmtId="329" formatCode="_ &quot;₩&quot;* #,##0_ ;_ &quot;₩&quot;* &quot;₩&quot;&quot;₩&quot;&quot;₩&quot;&quot;₩&quot;\-#,##0_ ;_ &quot;₩&quot;* &quot;-&quot;_ ;_ @_ "/>
    <numFmt numFmtId="330" formatCode="_ * #,##0.00_ ;_ * &quot;₩&quot;&quot;₩&quot;&quot;₩&quot;\-#,##0.00_ ;_ * &quot;-&quot;??_ ;_ @_ "/>
    <numFmt numFmtId="331" formatCode="&quot;₩&quot;#,##0.00;&quot;₩&quot;&quot;₩&quot;&quot;₩&quot;&quot;₩&quot;&quot;₩&quot;\-#,##0.00"/>
    <numFmt numFmtId="332" formatCode="_ &quot;₩&quot;* #,##0.00_ ;_ &quot;₩&quot;* &quot;₩&quot;&quot;₩&quot;\-#,##0.00_ ;_ &quot;₩&quot;* &quot;-&quot;??_ ;_ @_ "/>
    <numFmt numFmtId="333" formatCode="_ &quot;₩&quot;* #,##0_ ;_ &quot;₩&quot;* &quot;₩&quot;\-#,##0_ ;_ &quot;₩&quot;* &quot;-&quot;_ ;_ @_ "/>
    <numFmt numFmtId="334" formatCode="&quot;(@&quot;#0.0&quot;)&quot;"/>
    <numFmt numFmtId="335" formatCode="&quot;₩&quot;#,##0;[Red]&quot;₩&quot;&quot;₩&quot;&quot;₩&quot;&quot;₩&quot;\-#,##0"/>
    <numFmt numFmtId="336" formatCode="&quot;￥&quot;#,##0.00;&quot;₩&quot;\-#,##0.00"/>
    <numFmt numFmtId="337" formatCode="&quot;￥&quot;#,##0.0;&quot;₩&quot;\-#,##0.0"/>
    <numFmt numFmtId="338" formatCode="&quot;₩&quot;#,##0.00;&quot;₩&quot;&quot;₩&quot;&quot;₩&quot;&quot;₩&quot;\-#,##0.00"/>
    <numFmt numFmtId="339" formatCode="&quot;&quot;General&quot; 인.월  +  (&quot;"/>
    <numFmt numFmtId="340" formatCode="#,##0&quot; 억원&quot;"/>
    <numFmt numFmtId="341" formatCode="&quot;&quot;General&quot;억원&quot;"/>
    <numFmt numFmtId="342" formatCode="#,###&quot;㎡&quot;"/>
    <numFmt numFmtId="343" formatCode="#,###&quot;층&quot;"/>
  </numFmts>
  <fonts count="199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b/>
      <sz val="12"/>
      <name val="Arial"/>
      <family val="2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9"/>
      <color rgb="FF000000"/>
      <name val="MS Gothic"/>
      <family val="3"/>
      <charset val="128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theme="1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9"/>
      <color rgb="FF0000FF"/>
      <name val="돋움"/>
      <family val="3"/>
      <charset val="129"/>
    </font>
    <font>
      <sz val="9"/>
      <color indexed="81"/>
      <name val="Tahoma"/>
      <family val="2"/>
    </font>
    <font>
      <sz val="9"/>
      <color rgb="FFFF0000"/>
      <name val="돋움"/>
      <family val="3"/>
      <charset val="129"/>
    </font>
    <font>
      <sz val="8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MS Sans Serif"/>
      <family val="2"/>
    </font>
    <font>
      <i/>
      <sz val="12"/>
      <name val="굴림체"/>
      <family val="3"/>
      <charset val="129"/>
    </font>
    <font>
      <sz val="10"/>
      <color indexed="19"/>
      <name val="돋움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color indexed="8"/>
      <name val="Arial"/>
      <family val="2"/>
    </font>
    <font>
      <sz val="1"/>
      <color indexed="16"/>
      <name val="Courier"/>
      <family val="3"/>
    </font>
    <font>
      <sz val="1"/>
      <color indexed="8"/>
      <name val="Courier"/>
      <family val="3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1"/>
      <name val="바탕체"/>
      <family val="1"/>
      <charset val="129"/>
    </font>
    <font>
      <sz val="12"/>
      <name val="견명조"/>
      <family val="1"/>
      <charset val="129"/>
    </font>
    <font>
      <sz val="1"/>
      <color indexed="0"/>
      <name val="Courier"/>
      <family val="3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0"/>
      <name val="돋움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바탕체"/>
      <family val="1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8"/>
      <name val="Impact"/>
      <family val="2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i/>
      <sz val="1"/>
      <color indexed="8"/>
      <name val="Courier"/>
      <family val="3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u/>
      <sz val="8.5"/>
      <color indexed="12"/>
      <name val="바탕체"/>
      <family val="1"/>
      <charset val="129"/>
    </font>
    <font>
      <b/>
      <sz val="11"/>
      <name val="Helv"/>
      <family val="2"/>
    </font>
    <font>
      <sz val="7"/>
      <name val="Small Fonts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0"/>
      <name val="Geneva"/>
      <family val="2"/>
    </font>
    <font>
      <u/>
      <sz val="10"/>
      <color indexed="36"/>
      <name val="Arial"/>
      <family val="2"/>
    </font>
    <font>
      <u/>
      <sz val="11"/>
      <color indexed="12"/>
      <name val="ＭＳ Ｐゴシック"/>
      <family val="2"/>
      <charset val="129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b/>
      <u/>
      <sz val="16"/>
      <name val="돋움"/>
      <family val="3"/>
      <charset val="129"/>
    </font>
    <font>
      <sz val="11"/>
      <color indexed="20"/>
      <name val="맑은 고딕"/>
      <family val="3"/>
      <charset val="129"/>
    </font>
    <font>
      <u/>
      <sz val="12"/>
      <color indexed="36"/>
      <name val="바탕체"/>
      <family val="1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color indexed="62"/>
      <name val="맑은 고딕"/>
      <family val="3"/>
      <charset val="129"/>
    </font>
    <font>
      <sz val="12"/>
      <name val="明朝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"/>
      <family val="3"/>
      <charset val="129"/>
    </font>
    <font>
      <sz val="11"/>
      <name val="돋움체"/>
      <family val="3"/>
      <charset val="129"/>
    </font>
    <font>
      <sz val="11"/>
      <name val="明朝"/>
      <family val="3"/>
      <charset val="129"/>
    </font>
    <font>
      <sz val="10"/>
      <name val="돋움"/>
      <family val="3"/>
      <charset val="129"/>
    </font>
    <font>
      <sz val="12"/>
      <name val="ＭＳ ゴシック"/>
      <family val="3"/>
      <charset val="129"/>
    </font>
    <font>
      <b/>
      <sz val="12"/>
      <name val="바탕체"/>
      <family val="1"/>
      <charset val="129"/>
    </font>
    <font>
      <sz val="12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체"/>
      <family val="3"/>
      <charset val="129"/>
    </font>
    <font>
      <b/>
      <sz val="12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9"/>
      <color indexed="10"/>
      <name val="바탕체"/>
      <family val="1"/>
      <charset val="129"/>
    </font>
    <font>
      <u/>
      <sz val="8.25"/>
      <color indexed="36"/>
      <name val="돋움"/>
      <family val="3"/>
      <charset val="129"/>
    </font>
    <font>
      <sz val="10"/>
      <name val="한양신명조"/>
      <family val="1"/>
      <charset val="129"/>
    </font>
    <font>
      <sz val="10"/>
      <color indexed="12"/>
      <name val="굴림체"/>
      <family val="3"/>
      <charset val="129"/>
    </font>
    <font>
      <sz val="9"/>
      <name val="새굴림"/>
      <family val="1"/>
      <charset val="129"/>
    </font>
    <font>
      <sz val="9"/>
      <name val="Arial"/>
      <family val="2"/>
    </font>
    <font>
      <b/>
      <i/>
      <sz val="11"/>
      <name val="Times New Roman"/>
      <family val="1"/>
    </font>
    <font>
      <sz val="10"/>
      <color indexed="12"/>
      <name val="Arial"/>
      <family val="2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sz val="8"/>
      <color indexed="12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µ¸¿ò"/>
      <family val="3"/>
      <charset val="129"/>
    </font>
    <font>
      <b/>
      <sz val="10"/>
      <name val="Arial"/>
      <family val="2"/>
    </font>
    <font>
      <b/>
      <i/>
      <sz val="10"/>
      <name val="Times New Roman"/>
      <family val="1"/>
    </font>
    <font>
      <sz val="10"/>
      <name val="Univers (WN)"/>
      <family val="2"/>
    </font>
    <font>
      <sz val="18"/>
      <color indexed="12"/>
      <name val="MS Sans Serif"/>
      <family val="2"/>
    </font>
    <font>
      <sz val="11"/>
      <name val="굴림"/>
      <family val="3"/>
      <charset val="129"/>
    </font>
    <font>
      <sz val="12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0"/>
      <name val="가는으뜸체"/>
      <family val="1"/>
      <charset val="129"/>
    </font>
    <font>
      <sz val="12"/>
      <name val="¹ÙÅÁÃ¼"/>
      <family val="3"/>
      <charset val="129"/>
    </font>
    <font>
      <b/>
      <sz val="8"/>
      <name val="Times New Roman"/>
      <family val="1"/>
    </font>
    <font>
      <sz val="9.5"/>
      <name val="돋움"/>
      <family val="3"/>
      <charset val="129"/>
    </font>
    <font>
      <sz val="12"/>
      <color indexed="10"/>
      <name val="바탕체"/>
      <family val="1"/>
      <charset val="129"/>
    </font>
    <font>
      <sz val="10"/>
      <color indexed="8"/>
      <name val="Helv"/>
      <family val="2"/>
    </font>
    <font>
      <sz val="10"/>
      <name val="μ¸¿oA¼"/>
      <family val="3"/>
      <charset val="129"/>
    </font>
    <font>
      <u/>
      <sz val="8"/>
      <color indexed="12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MS Sans Serif"/>
      <family val="2"/>
    </font>
    <font>
      <b/>
      <sz val="11"/>
      <color indexed="52"/>
      <name val="맑은 고딕"/>
      <family val="3"/>
      <charset val="129"/>
    </font>
    <font>
      <sz val="9"/>
      <name val="돋움체"/>
      <family val="3"/>
      <charset val="129"/>
    </font>
    <font>
      <sz val="11"/>
      <color indexed="60"/>
      <name val="맑은 고딕"/>
      <family val="3"/>
      <charset val="129"/>
    </font>
    <font>
      <sz val="11"/>
      <color indexed="52"/>
      <name val="맑은 고딕"/>
      <family val="3"/>
      <charset val="129"/>
    </font>
    <font>
      <u/>
      <sz val="10"/>
      <color indexed="36"/>
      <name val="돋움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0"/>
      <color indexed="8"/>
      <name val="Gulim"/>
      <family val="3"/>
    </font>
    <font>
      <b/>
      <sz val="10"/>
      <name val="MS Sans Serif"/>
      <family val="2"/>
    </font>
    <font>
      <sz val="10"/>
      <name val="한양중고딕"/>
      <family val="1"/>
      <charset val="129"/>
    </font>
    <font>
      <sz val="10"/>
      <color indexed="0"/>
      <name val="MS Sans Serif"/>
      <family val="2"/>
    </font>
    <font>
      <sz val="12"/>
      <name val="Helv"/>
      <family val="2"/>
    </font>
    <font>
      <sz val="8"/>
      <name val="Helv"/>
      <family val="2"/>
    </font>
    <font>
      <sz val="17"/>
      <name val="바탕체"/>
      <family val="1"/>
      <charset val="129"/>
    </font>
    <font>
      <sz val="12"/>
      <name val="맑은 고딕"/>
      <family val="3"/>
      <charset val="129"/>
    </font>
    <font>
      <b/>
      <u/>
      <sz val="12"/>
      <color indexed="8"/>
      <name val="바탕체"/>
      <family val="1"/>
      <charset val="129"/>
    </font>
    <font>
      <sz val="12"/>
      <color theme="1"/>
      <name val="바탕체"/>
      <family val="1"/>
      <charset val="129"/>
    </font>
    <font>
      <b/>
      <u/>
      <sz val="12"/>
      <color theme="1"/>
      <name val="바탕체"/>
      <family val="1"/>
      <charset val="129"/>
    </font>
    <font>
      <sz val="12"/>
      <color theme="1"/>
      <name val="맑은 고딕"/>
      <family val="3"/>
      <charset val="129"/>
    </font>
    <font>
      <sz val="9"/>
      <name val="맑은 고딕"/>
      <family val="3"/>
      <charset val="129"/>
    </font>
    <font>
      <sz val="12"/>
      <color indexed="8"/>
      <name val="바탕체"/>
      <family val="1"/>
      <charset val="129"/>
    </font>
    <font>
      <b/>
      <u/>
      <sz val="18"/>
      <name val="돋움"/>
      <family val="3"/>
      <charset val="129"/>
    </font>
    <font>
      <b/>
      <sz val="10"/>
      <name val="돋움"/>
      <family val="3"/>
      <charset val="129"/>
    </font>
    <font>
      <b/>
      <sz val="8"/>
      <name val="돋움"/>
      <family val="3"/>
      <charset val="129"/>
    </font>
    <font>
      <sz val="7"/>
      <name val="돋움"/>
      <family val="3"/>
      <charset val="129"/>
    </font>
    <font>
      <b/>
      <sz val="7"/>
      <name val="돋움"/>
      <family val="3"/>
      <charset val="129"/>
    </font>
  </fonts>
  <fills count="7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auto="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80E080"/>
        <bgColor indexed="64"/>
      </patternFill>
    </fill>
  </fills>
  <borders count="1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6816">
    <xf numFmtId="0" fontId="0" fillId="0" borderId="0"/>
    <xf numFmtId="179" fontId="7" fillId="0" borderId="0" applyFont="0" applyFill="0" applyBorder="0" applyAlignment="0" applyProtection="0"/>
    <xf numFmtId="0" fontId="4" fillId="0" borderId="0"/>
    <xf numFmtId="0" fontId="11" fillId="0" borderId="5" applyNumberFormat="0" applyAlignment="0" applyProtection="0">
      <alignment horizontal="left" vertical="center"/>
    </xf>
    <xf numFmtId="0" fontId="11" fillId="0" borderId="2">
      <alignment horizontal="left" vertical="center"/>
    </xf>
    <xf numFmtId="9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6" fillId="0" borderId="0">
      <alignment vertical="center"/>
    </xf>
    <xf numFmtId="0" fontId="37" fillId="0" borderId="38">
      <alignment horizontal="center"/>
    </xf>
    <xf numFmtId="24" fontId="37" fillId="0" borderId="0" applyFont="0" applyFill="0" applyBorder="0" applyAlignment="0" applyProtection="0"/>
    <xf numFmtId="196" fontId="37" fillId="0" borderId="0" applyNumberFormat="0" applyFont="0" applyFill="0" applyBorder="0" applyAlignment="0" applyProtection="0"/>
    <xf numFmtId="197" fontId="37" fillId="0" borderId="0" applyNumberFormat="0" applyFont="0" applyFill="0" applyBorder="0" applyAlignment="0" applyProtection="0"/>
    <xf numFmtId="196" fontId="37" fillId="0" borderId="0" applyNumberFormat="0" applyFont="0" applyFill="0" applyBorder="0" applyAlignment="0" applyProtection="0"/>
    <xf numFmtId="197" fontId="37" fillId="0" borderId="0" applyNumberFormat="0" applyFont="0" applyFill="0" applyBorder="0" applyAlignment="0" applyProtection="0"/>
    <xf numFmtId="195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0" fontId="4" fillId="0" borderId="59"/>
    <xf numFmtId="0" fontId="38" fillId="0" borderId="0">
      <alignment vertical="center"/>
    </xf>
    <xf numFmtId="0" fontId="6" fillId="0" borderId="0">
      <alignment vertical="center"/>
    </xf>
    <xf numFmtId="38" fontId="4" fillId="0" borderId="61">
      <alignment horizontal="right"/>
    </xf>
    <xf numFmtId="198" fontId="39" fillId="0" borderId="0" applyNumberFormat="0">
      <alignment horizontal="center" vertical="center"/>
      <protection locked="0" hidden="1"/>
    </xf>
    <xf numFmtId="0" fontId="4" fillId="0" borderId="0"/>
    <xf numFmtId="0" fontId="4" fillId="0" borderId="0"/>
    <xf numFmtId="0" fontId="9" fillId="0" borderId="0"/>
    <xf numFmtId="0" fontId="9" fillId="0" borderId="0" applyNumberFormat="0" applyFill="0" applyBorder="0" applyAlignment="0" applyProtection="0"/>
    <xf numFmtId="0" fontId="40" fillId="0" borderId="0"/>
    <xf numFmtId="0" fontId="4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0" fillId="0" borderId="0"/>
    <xf numFmtId="0" fontId="40" fillId="0" borderId="0"/>
    <xf numFmtId="0" fontId="40" fillId="0" borderId="0"/>
    <xf numFmtId="0" fontId="10" fillId="0" borderId="0"/>
    <xf numFmtId="0" fontId="9" fillId="0" borderId="0"/>
    <xf numFmtId="0" fontId="37" fillId="0" borderId="0"/>
    <xf numFmtId="0" fontId="37" fillId="0" borderId="0"/>
    <xf numFmtId="0" fontId="7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13" fillId="0" borderId="0" applyFont="0" applyFill="0" applyBorder="0" applyAlignment="0" applyProtection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41" fillId="0" borderId="0" applyFont="0" applyFill="0" applyBorder="0" applyAlignment="0" applyProtection="0"/>
    <xf numFmtId="0" fontId="7" fillId="0" borderId="0"/>
    <xf numFmtId="0" fontId="9" fillId="0" borderId="0"/>
    <xf numFmtId="0" fontId="10" fillId="0" borderId="0"/>
    <xf numFmtId="0" fontId="9" fillId="0" borderId="0"/>
    <xf numFmtId="0" fontId="37" fillId="0" borderId="0"/>
    <xf numFmtId="0" fontId="37" fillId="0" borderId="0"/>
    <xf numFmtId="0" fontId="9" fillId="0" borderId="0"/>
    <xf numFmtId="0" fontId="7" fillId="0" borderId="0"/>
    <xf numFmtId="0" fontId="9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9" fillId="0" borderId="0"/>
    <xf numFmtId="0" fontId="40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9" fillId="0" borderId="0"/>
    <xf numFmtId="0" fontId="42" fillId="0" borderId="0"/>
    <xf numFmtId="0" fontId="9" fillId="0" borderId="0"/>
    <xf numFmtId="0" fontId="9" fillId="0" borderId="0"/>
    <xf numFmtId="0" fontId="4" fillId="0" borderId="0"/>
    <xf numFmtId="0" fontId="9" fillId="0" borderId="0"/>
    <xf numFmtId="9" fontId="41" fillId="0" borderId="0" applyFont="0" applyFill="0" applyBorder="0" applyAlignment="0" applyProtection="0"/>
    <xf numFmtId="0" fontId="9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99" fontId="41" fillId="0" borderId="0" applyFont="0" applyFill="0" applyBorder="0" applyAlignment="0" applyProtection="0"/>
    <xf numFmtId="0" fontId="4" fillId="0" borderId="0" applyFont="0" applyFill="0" applyBorder="0" applyAlignment="0" applyProtection="0"/>
    <xf numFmtId="200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9" fillId="0" borderId="0"/>
    <xf numFmtId="0" fontId="37" fillId="0" borderId="0"/>
    <xf numFmtId="0" fontId="10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4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37" fillId="0" borderId="0"/>
    <xf numFmtId="0" fontId="9" fillId="0" borderId="0"/>
    <xf numFmtId="0" fontId="7" fillId="0" borderId="0"/>
    <xf numFmtId="0" fontId="7" fillId="0" borderId="0"/>
    <xf numFmtId="0" fontId="4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37" fillId="0" borderId="0"/>
    <xf numFmtId="0" fontId="10" fillId="0" borderId="0"/>
    <xf numFmtId="0" fontId="37" fillId="0" borderId="0"/>
    <xf numFmtId="0" fontId="9" fillId="0" borderId="0"/>
    <xf numFmtId="0" fontId="9" fillId="0" borderId="0"/>
    <xf numFmtId="0" fontId="9" fillId="0" borderId="0"/>
    <xf numFmtId="0" fontId="37" fillId="0" borderId="0"/>
    <xf numFmtId="0" fontId="37" fillId="0" borderId="0"/>
    <xf numFmtId="0" fontId="9" fillId="0" borderId="0"/>
    <xf numFmtId="0" fontId="37" fillId="0" borderId="0"/>
    <xf numFmtId="0" fontId="9" fillId="0" borderId="0"/>
    <xf numFmtId="0" fontId="37" fillId="0" borderId="0"/>
    <xf numFmtId="0" fontId="9" fillId="0" borderId="0"/>
    <xf numFmtId="0" fontId="3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10" fillId="0" borderId="0"/>
    <xf numFmtId="0" fontId="9" fillId="0" borderId="0"/>
    <xf numFmtId="0" fontId="9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9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13" fillId="0" borderId="0"/>
    <xf numFmtId="0" fontId="9" fillId="0" borderId="0"/>
    <xf numFmtId="0" fontId="9" fillId="0" borderId="0"/>
    <xf numFmtId="0" fontId="4" fillId="0" borderId="0"/>
    <xf numFmtId="201" fontId="43" fillId="0" borderId="0">
      <protection locked="0"/>
    </xf>
    <xf numFmtId="0" fontId="44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5" fillId="0" borderId="0"/>
    <xf numFmtId="202" fontId="7" fillId="0" borderId="0" applyFont="0" applyFill="0" applyBorder="0" applyProtection="0">
      <alignment vertical="center"/>
    </xf>
    <xf numFmtId="203" fontId="7" fillId="0" borderId="0">
      <alignment vertical="center"/>
    </xf>
    <xf numFmtId="204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1" fontId="43" fillId="0" borderId="0">
      <protection locked="0"/>
    </xf>
    <xf numFmtId="205" fontId="44" fillId="0" borderId="0">
      <protection locked="0"/>
    </xf>
    <xf numFmtId="201" fontId="43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177" fontId="47" fillId="0" borderId="29">
      <alignment vertical="center"/>
    </xf>
    <xf numFmtId="206" fontId="4" fillId="0" borderId="0">
      <alignment vertical="center"/>
    </xf>
    <xf numFmtId="0" fontId="12" fillId="0" borderId="0">
      <alignment horizontal="center" vertical="center"/>
    </xf>
    <xf numFmtId="41" fontId="4" fillId="0" borderId="0">
      <alignment horizontal="center" vertical="center"/>
    </xf>
    <xf numFmtId="207" fontId="48" fillId="0" borderId="0">
      <alignment horizontal="center" vertical="center"/>
    </xf>
    <xf numFmtId="201" fontId="49" fillId="0" borderId="0">
      <protection locked="0"/>
    </xf>
    <xf numFmtId="0" fontId="4" fillId="0" borderId="65">
      <alignment horizont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201" fontId="43" fillId="0" borderId="0">
      <protection locked="0"/>
    </xf>
    <xf numFmtId="0" fontId="44" fillId="0" borderId="0">
      <protection locked="0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9" fontId="4" fillId="0" borderId="0">
      <protection locked="0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2" fillId="0" borderId="66">
      <alignment horizontal="center" vertical="center"/>
    </xf>
    <xf numFmtId="0" fontId="9" fillId="0" borderId="0" applyFont="0" applyFill="0" applyBorder="0" applyAlignment="0" applyProtection="0"/>
    <xf numFmtId="0" fontId="54" fillId="0" borderId="0" applyNumberFormat="0" applyFont="0" applyBorder="0" applyAlignment="0">
      <alignment vertical="center"/>
    </xf>
    <xf numFmtId="201" fontId="49" fillId="0" borderId="0">
      <protection locked="0"/>
    </xf>
    <xf numFmtId="0" fontId="7" fillId="0" borderId="0">
      <protection locked="0"/>
    </xf>
    <xf numFmtId="201" fontId="49" fillId="0" borderId="0">
      <protection locked="0"/>
    </xf>
    <xf numFmtId="208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201" fontId="49" fillId="0" borderId="0">
      <protection locked="0"/>
    </xf>
    <xf numFmtId="37" fontId="55" fillId="0" borderId="0" applyFont="0" applyFill="0" applyBorder="0" applyAlignment="0" applyProtection="0"/>
    <xf numFmtId="209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201" fontId="49" fillId="0" borderId="0">
      <protection locked="0"/>
    </xf>
    <xf numFmtId="37" fontId="55" fillId="0" borderId="0" applyFont="0" applyFill="0" applyBorder="0" applyAlignment="0" applyProtection="0"/>
    <xf numFmtId="201" fontId="43" fillId="0" borderId="0">
      <protection locked="0"/>
    </xf>
    <xf numFmtId="210" fontId="44" fillId="0" borderId="0">
      <protection locked="0"/>
    </xf>
    <xf numFmtId="0" fontId="37" fillId="0" borderId="0"/>
    <xf numFmtId="201" fontId="49" fillId="0" borderId="0">
      <protection locked="0"/>
    </xf>
    <xf numFmtId="201" fontId="49" fillId="0" borderId="0">
      <protection locked="0"/>
    </xf>
    <xf numFmtId="177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201" fontId="49" fillId="0" borderId="0">
      <protection locked="0"/>
    </xf>
    <xf numFmtId="37" fontId="55" fillId="0" borderId="0" applyFont="0" applyFill="0" applyBorder="0" applyAlignment="0" applyProtection="0"/>
    <xf numFmtId="178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5" fillId="0" borderId="0" applyFont="0" applyFill="0" applyBorder="0" applyAlignment="0" applyProtection="0"/>
    <xf numFmtId="201" fontId="49" fillId="0" borderId="0">
      <protection locked="0"/>
    </xf>
    <xf numFmtId="37" fontId="55" fillId="0" borderId="0" applyFont="0" applyFill="0" applyBorder="0" applyAlignment="0" applyProtection="0"/>
    <xf numFmtId="4" fontId="44" fillId="0" borderId="0">
      <protection locked="0"/>
    </xf>
    <xf numFmtId="211" fontId="44" fillId="0" borderId="0">
      <protection locked="0"/>
    </xf>
    <xf numFmtId="201" fontId="43" fillId="0" borderId="0">
      <protection locked="0"/>
    </xf>
    <xf numFmtId="201" fontId="43" fillId="0" borderId="0">
      <protection locked="0"/>
    </xf>
    <xf numFmtId="0" fontId="34" fillId="0" borderId="0" applyNumberFormat="0" applyFill="0" applyBorder="0" applyAlignment="0" applyProtection="0"/>
    <xf numFmtId="0" fontId="58" fillId="0" borderId="0"/>
    <xf numFmtId="201" fontId="49" fillId="0" borderId="0">
      <protection locked="0"/>
    </xf>
    <xf numFmtId="0" fontId="59" fillId="0" borderId="0"/>
    <xf numFmtId="0" fontId="58" fillId="0" borderId="0"/>
    <xf numFmtId="0" fontId="56" fillId="0" borderId="0"/>
    <xf numFmtId="49" fontId="55" fillId="0" borderId="0" applyBorder="0"/>
    <xf numFmtId="0" fontId="56" fillId="0" borderId="0"/>
    <xf numFmtId="0" fontId="55" fillId="0" borderId="0"/>
    <xf numFmtId="0" fontId="60" fillId="0" borderId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61" fillId="0" borderId="0" applyFill="0" applyBorder="0" applyAlignment="0"/>
    <xf numFmtId="0" fontId="62" fillId="0" borderId="0"/>
    <xf numFmtId="0" fontId="63" fillId="0" borderId="0" applyNumberFormat="0" applyFill="0" applyBorder="0" applyAlignment="0" applyProtection="0">
      <alignment vertical="top"/>
      <protection locked="0"/>
    </xf>
    <xf numFmtId="0" fontId="44" fillId="0" borderId="27">
      <protection locked="0"/>
    </xf>
    <xf numFmtId="201" fontId="43" fillId="0" borderId="27">
      <protection locked="0"/>
    </xf>
    <xf numFmtId="0" fontId="64" fillId="3" borderId="38">
      <alignment horizontal="center" wrapText="1"/>
    </xf>
    <xf numFmtId="4" fontId="44" fillId="0" borderId="0">
      <protection locked="0"/>
    </xf>
    <xf numFmtId="41" fontId="65" fillId="0" borderId="0" applyFont="0" applyFill="0" applyBorder="0" applyAlignment="0" applyProtection="0"/>
    <xf numFmtId="212" fontId="10" fillId="0" borderId="0"/>
    <xf numFmtId="3" fontId="9" fillId="0" borderId="0" applyFont="0" applyFill="0" applyBorder="0" applyAlignment="0" applyProtection="0"/>
    <xf numFmtId="213" fontId="6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66" fillId="0" borderId="0" applyNumberFormat="0" applyAlignment="0">
      <alignment horizontal="left"/>
    </xf>
    <xf numFmtId="0" fontId="13" fillId="0" borderId="0" applyFont="0" applyFill="0" applyBorder="0" applyAlignment="0" applyProtection="0"/>
    <xf numFmtId="214" fontId="7" fillId="0" borderId="0">
      <protection locked="0"/>
    </xf>
    <xf numFmtId="0" fontId="65" fillId="0" borderId="0" applyFont="0" applyFill="0" applyBorder="0" applyAlignment="0" applyProtection="0"/>
    <xf numFmtId="0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65" fillId="0" borderId="0" applyProtection="0"/>
    <xf numFmtId="215" fontId="10" fillId="0" borderId="0"/>
    <xf numFmtId="201" fontId="43" fillId="0" borderId="0">
      <protection locked="0"/>
    </xf>
    <xf numFmtId="201" fontId="43" fillId="0" borderId="0">
      <protection locked="0"/>
    </xf>
    <xf numFmtId="216" fontId="44" fillId="0" borderId="0">
      <protection locked="0"/>
    </xf>
    <xf numFmtId="217" fontId="44" fillId="0" borderId="0">
      <protection locked="0"/>
    </xf>
    <xf numFmtId="0" fontId="67" fillId="0" borderId="0" applyNumberFormat="0" applyAlignment="0">
      <alignment horizontal="left"/>
    </xf>
    <xf numFmtId="218" fontId="12" fillId="0" borderId="0" applyFont="0" applyFill="0" applyBorder="0" applyAlignment="0" applyProtection="0"/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68" fillId="0" borderId="0" applyNumberFormat="0" applyFont="0" applyFill="0" applyBorder="0" applyAlignment="0" applyProtection="0"/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68" fillId="0" borderId="0" applyNumberFormat="0" applyFont="0" applyFill="0" applyBorder="0" applyAlignment="0" applyProtection="0"/>
    <xf numFmtId="0" fontId="44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8" fillId="0" borderId="0" applyNumberFormat="0" applyFont="0" applyFill="0" applyBorder="0" applyAlignment="0" applyProtection="0"/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68" fillId="0" borderId="0" applyNumberFormat="0" applyFont="0" applyFill="0" applyBorder="0" applyAlignment="0" applyProtection="0"/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68" fillId="0" borderId="0" applyNumberFormat="0" applyFont="0" applyFill="0" applyBorder="0" applyAlignment="0" applyProtection="0"/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68" fillId="0" borderId="0" applyNumberFormat="0" applyFont="0" applyFill="0" applyBorder="0" applyAlignment="0" applyProtection="0"/>
    <xf numFmtId="0" fontId="44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8" fillId="0" borderId="0" applyNumberFormat="0" applyFont="0" applyFill="0" applyBorder="0" applyAlignment="0" applyProtection="0"/>
    <xf numFmtId="2" fontId="65" fillId="0" borderId="0" applyProtection="0"/>
    <xf numFmtId="0" fontId="70" fillId="0" borderId="0" applyNumberFormat="0" applyFill="0" applyBorder="0" applyAlignment="0" applyProtection="0">
      <alignment vertical="top"/>
      <protection locked="0"/>
    </xf>
    <xf numFmtId="38" fontId="71" fillId="19" borderId="0" applyNumberFormat="0" applyBorder="0" applyAlignment="0" applyProtection="0"/>
    <xf numFmtId="0" fontId="72" fillId="0" borderId="0">
      <alignment horizontal="left"/>
    </xf>
    <xf numFmtId="0" fontId="7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73" fillId="0" borderId="0" applyProtection="0"/>
    <xf numFmtId="0" fontId="11" fillId="0" borderId="0" applyProtection="0"/>
    <xf numFmtId="0" fontId="9" fillId="20" borderId="67"/>
    <xf numFmtId="0" fontId="74" fillId="0" borderId="0" applyNumberFormat="0" applyFill="0" applyBorder="0" applyAlignment="0" applyProtection="0">
      <alignment vertical="top"/>
      <protection locked="0"/>
    </xf>
    <xf numFmtId="10" fontId="71" fillId="3" borderId="29" applyNumberFormat="0" applyBorder="0" applyAlignment="0" applyProtection="0"/>
    <xf numFmtId="0" fontId="7" fillId="0" borderId="18">
      <protection locked="0"/>
    </xf>
    <xf numFmtId="0" fontId="10" fillId="0" borderId="0" applyNumberFormat="0" applyFont="0" applyFill="0" applyBorder="0" applyProtection="0">
      <alignment horizontal="left" vertical="center"/>
    </xf>
    <xf numFmtId="38" fontId="37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75" fillId="0" borderId="18"/>
    <xf numFmtId="219" fontId="37" fillId="0" borderId="0" applyFont="0" applyFill="0" applyBorder="0" applyAlignment="0" applyProtection="0"/>
    <xf numFmtId="220" fontId="37" fillId="0" borderId="0" applyFont="0" applyFill="0" applyBorder="0" applyAlignment="0" applyProtection="0"/>
    <xf numFmtId="37" fontId="76" fillId="0" borderId="0"/>
    <xf numFmtId="0" fontId="40" fillId="0" borderId="0"/>
    <xf numFmtId="0" fontId="4" fillId="0" borderId="0"/>
    <xf numFmtId="0" fontId="10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221" fontId="7" fillId="0" borderId="0">
      <protection locked="0"/>
    </xf>
    <xf numFmtId="10" fontId="9" fillId="0" borderId="0" applyFont="0" applyFill="0" applyBorder="0" applyAlignment="0" applyProtection="0"/>
    <xf numFmtId="222" fontId="7" fillId="0" borderId="0" applyNumberFormat="0" applyFill="0" applyBorder="0" applyAlignment="0" applyProtection="0">
      <alignment horizontal="left"/>
    </xf>
    <xf numFmtId="0" fontId="75" fillId="0" borderId="0"/>
    <xf numFmtId="40" fontId="77" fillId="0" borderId="0" applyBorder="0">
      <alignment horizontal="right"/>
    </xf>
    <xf numFmtId="49" fontId="78" fillId="0" borderId="0" applyFill="0" applyBorder="0" applyProtection="0">
      <alignment horizontal="centerContinuous" vertical="center"/>
    </xf>
    <xf numFmtId="0" fontId="79" fillId="0" borderId="0" applyFill="0" applyBorder="0" applyProtection="0">
      <alignment horizontal="centerContinuous" vertical="center"/>
    </xf>
    <xf numFmtId="0" fontId="6" fillId="4" borderId="0" applyFill="0" applyBorder="0" applyProtection="0">
      <alignment horizontal="center" vertical="center"/>
    </xf>
    <xf numFmtId="0" fontId="65" fillId="0" borderId="68" applyProtection="0"/>
    <xf numFmtId="0" fontId="5" fillId="0" borderId="65">
      <alignment horizontal="left"/>
    </xf>
    <xf numFmtId="0" fontId="80" fillId="0" borderId="0" applyNumberFormat="0" applyFont="0" applyFill="0" applyBorder="0" applyProtection="0">
      <alignment horizontal="center" vertical="center" wrapText="1"/>
    </xf>
    <xf numFmtId="0" fontId="81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>
      <protection locked="0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25" borderId="69" applyNumberFormat="0" applyAlignment="0" applyProtection="0">
      <alignment vertical="center"/>
    </xf>
    <xf numFmtId="0" fontId="85" fillId="25" borderId="69" applyNumberFormat="0" applyAlignment="0" applyProtection="0">
      <alignment vertical="center"/>
    </xf>
    <xf numFmtId="0" fontId="85" fillId="25" borderId="69" applyNumberFormat="0" applyAlignment="0" applyProtection="0">
      <alignment vertical="center"/>
    </xf>
    <xf numFmtId="0" fontId="85" fillId="25" borderId="69" applyNumberFormat="0" applyAlignment="0" applyProtection="0">
      <alignment vertical="center"/>
    </xf>
    <xf numFmtId="0" fontId="85" fillId="25" borderId="69" applyNumberFormat="0" applyAlignment="0" applyProtection="0">
      <alignment vertical="center"/>
    </xf>
    <xf numFmtId="2" fontId="86" fillId="0" borderId="0" applyFont="0" applyFill="0" applyBorder="0" applyAlignment="0" applyProtection="0"/>
    <xf numFmtId="2" fontId="86" fillId="0" borderId="0" applyFont="0" applyFill="0" applyBorder="0" applyAlignment="0" applyProtection="0"/>
    <xf numFmtId="2" fontId="86" fillId="0" borderId="0" applyFont="0" applyFill="0" applyBorder="0" applyAlignment="0" applyProtection="0"/>
    <xf numFmtId="2" fontId="86" fillId="0" borderId="0" applyFont="0" applyFill="0" applyBorder="0" applyAlignment="0" applyProtection="0"/>
    <xf numFmtId="2" fontId="86" fillId="0" borderId="0" applyFont="0" applyFill="0" applyBorder="0" applyAlignment="0" applyProtection="0"/>
    <xf numFmtId="2" fontId="86" fillId="0" borderId="0" applyFont="0" applyFill="0" applyBorder="0" applyAlignment="0" applyProtection="0"/>
    <xf numFmtId="205" fontId="44" fillId="0" borderId="0">
      <protection locked="0"/>
    </xf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44" fillId="0" borderId="0">
      <protection locked="0"/>
    </xf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44" fillId="0" borderId="0">
      <protection locked="0"/>
    </xf>
    <xf numFmtId="0" fontId="89" fillId="0" borderId="0"/>
    <xf numFmtId="0" fontId="90" fillId="0" borderId="0" applyNumberFormat="0" applyFont="0" applyAlignment="0">
      <alignment horizontal="centerContinuous"/>
    </xf>
    <xf numFmtId="0" fontId="7" fillId="0" borderId="0">
      <protection locked="0"/>
    </xf>
    <xf numFmtId="0" fontId="91" fillId="26" borderId="0" applyNumberFormat="0" applyBorder="0" applyAlignment="0" applyProtection="0">
      <alignment vertical="center"/>
    </xf>
    <xf numFmtId="0" fontId="91" fillId="26" borderId="0" applyNumberFormat="0" applyBorder="0" applyAlignment="0" applyProtection="0">
      <alignment vertical="center"/>
    </xf>
    <xf numFmtId="0" fontId="91" fillId="26" borderId="0" applyNumberFormat="0" applyBorder="0" applyAlignment="0" applyProtection="0">
      <alignment vertical="center"/>
    </xf>
    <xf numFmtId="0" fontId="91" fillId="26" borderId="0" applyNumberFormat="0" applyBorder="0" applyAlignment="0" applyProtection="0">
      <alignment vertical="center"/>
    </xf>
    <xf numFmtId="0" fontId="91" fillId="26" borderId="0" applyNumberFormat="0" applyBorder="0" applyAlignment="0" applyProtection="0">
      <alignment vertical="center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>
      <protection locked="0"/>
    </xf>
    <xf numFmtId="49" fontId="7" fillId="0" borderId="0" applyFont="0" applyFill="0" applyBorder="0" applyAlignment="0" applyProtection="0"/>
    <xf numFmtId="3" fontId="37" fillId="0" borderId="70">
      <alignment horizontal="center"/>
    </xf>
    <xf numFmtId="0" fontId="44" fillId="0" borderId="0">
      <protection locked="0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>
      <protection locked="0"/>
    </xf>
    <xf numFmtId="0" fontId="92" fillId="0" borderId="0" applyNumberFormat="0" applyFill="0" applyBorder="0" applyAlignment="0" applyProtection="0">
      <alignment vertical="top"/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7" fontId="13" fillId="0" borderId="56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54" fillId="0" borderId="0" applyNumberFormat="0" applyFont="0" applyFill="0" applyBorder="0" applyProtection="0">
      <alignment horizontal="distributed" vertical="center" justifyLastLine="1"/>
    </xf>
    <xf numFmtId="201" fontId="49" fillId="0" borderId="0">
      <protection locked="0"/>
    </xf>
    <xf numFmtId="223" fontId="4" fillId="0" borderId="0" applyFont="0" applyFill="0" applyBorder="0" applyProtection="0">
      <alignment horizontal="center" vertical="center"/>
    </xf>
    <xf numFmtId="224" fontId="4" fillId="0" borderId="0" applyFont="0" applyFill="0" applyBorder="0" applyProtection="0">
      <alignment horizontal="center" vertical="center"/>
    </xf>
    <xf numFmtId="9" fontId="12" fillId="4" borderId="0" applyFill="0" applyBorder="0" applyProtection="0">
      <alignment horizontal="right"/>
    </xf>
    <xf numFmtId="10" fontId="12" fillId="0" borderId="0" applyFill="0" applyBorder="0" applyProtection="0">
      <alignment horizontal="right"/>
    </xf>
    <xf numFmtId="9" fontId="4" fillId="0" borderId="0" applyFont="0" applyFill="0" applyBorder="0" applyAlignment="0" applyProtection="0"/>
    <xf numFmtId="9" fontId="36" fillId="0" borderId="0" applyFont="0" applyFill="0" applyBorder="0" applyAlignment="0" applyProtection="0">
      <alignment vertical="center"/>
    </xf>
    <xf numFmtId="225" fontId="7" fillId="0" borderId="0" applyFont="0" applyFill="0" applyBorder="0" applyAlignment="0" applyProtection="0"/>
    <xf numFmtId="226" fontId="54" fillId="0" borderId="0" applyFont="0" applyFill="0" applyBorder="0" applyAlignment="0" applyProtection="0"/>
    <xf numFmtId="0" fontId="4" fillId="0" borderId="72"/>
    <xf numFmtId="0" fontId="93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7" fillId="0" borderId="0"/>
    <xf numFmtId="0" fontId="8" fillId="0" borderId="0"/>
    <xf numFmtId="227" fontId="7" fillId="0" borderId="33" applyBorder="0"/>
    <xf numFmtId="0" fontId="54" fillId="0" borderId="0" applyNumberFormat="0" applyFont="0" applyFill="0" applyBorder="0" applyProtection="0">
      <alignment horizontal="centerContinuous"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3" fontId="96" fillId="0" borderId="0">
      <alignment vertical="center" wrapText="1"/>
    </xf>
    <xf numFmtId="3" fontId="97" fillId="0" borderId="0">
      <alignment vertical="center" wrapText="1"/>
    </xf>
    <xf numFmtId="228" fontId="98" fillId="0" borderId="0">
      <alignment vertical="center"/>
    </xf>
    <xf numFmtId="228" fontId="98" fillId="0" borderId="0">
      <alignment vertical="center"/>
    </xf>
    <xf numFmtId="228" fontId="98" fillId="0" borderId="0">
      <alignment vertical="center"/>
    </xf>
    <xf numFmtId="228" fontId="98" fillId="0" borderId="0">
      <alignment vertical="center"/>
    </xf>
    <xf numFmtId="228" fontId="98" fillId="0" borderId="0">
      <alignment vertical="center"/>
    </xf>
    <xf numFmtId="228" fontId="98" fillId="0" borderId="0">
      <alignment vertical="center"/>
    </xf>
    <xf numFmtId="0" fontId="98" fillId="0" borderId="0">
      <alignment vertical="center"/>
    </xf>
    <xf numFmtId="177" fontId="4" fillId="0" borderId="0" applyFont="0" applyFill="0" applyBorder="0" applyAlignment="0" applyProtection="0"/>
    <xf numFmtId="41" fontId="7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0" fontId="4" fillId="0" borderId="0"/>
    <xf numFmtId="0" fontId="10" fillId="0" borderId="0"/>
    <xf numFmtId="0" fontId="10" fillId="0" borderId="0"/>
    <xf numFmtId="0" fontId="99" fillId="0" borderId="74"/>
    <xf numFmtId="0" fontId="84" fillId="0" borderId="75" applyNumberFormat="0" applyFill="0" applyAlignment="0" applyProtection="0">
      <alignment vertical="center"/>
    </xf>
    <xf numFmtId="0" fontId="84" fillId="0" borderId="75" applyNumberFormat="0" applyFill="0" applyAlignment="0" applyProtection="0">
      <alignment vertical="center"/>
    </xf>
    <xf numFmtId="0" fontId="84" fillId="0" borderId="75" applyNumberFormat="0" applyFill="0" applyAlignment="0" applyProtection="0">
      <alignment vertical="center"/>
    </xf>
    <xf numFmtId="0" fontId="84" fillId="0" borderId="75" applyNumberFormat="0" applyFill="0" applyAlignment="0" applyProtection="0">
      <alignment vertical="center"/>
    </xf>
    <xf numFmtId="0" fontId="84" fillId="0" borderId="75" applyNumberFormat="0" applyFill="0" applyAlignment="0" applyProtection="0">
      <alignment vertical="center"/>
    </xf>
    <xf numFmtId="0" fontId="100" fillId="0" borderId="76" applyNumberFormat="0" applyFill="0" applyAlignment="0" applyProtection="0">
      <alignment vertical="center"/>
    </xf>
    <xf numFmtId="0" fontId="100" fillId="0" borderId="76" applyNumberFormat="0" applyFill="0" applyAlignment="0" applyProtection="0">
      <alignment vertical="center"/>
    </xf>
    <xf numFmtId="0" fontId="100" fillId="0" borderId="76" applyNumberFormat="0" applyFill="0" applyAlignment="0" applyProtection="0">
      <alignment vertical="center"/>
    </xf>
    <xf numFmtId="0" fontId="100" fillId="0" borderId="76" applyNumberFormat="0" applyFill="0" applyAlignment="0" applyProtection="0">
      <alignment vertical="center"/>
    </xf>
    <xf numFmtId="0" fontId="100" fillId="0" borderId="76" applyNumberFormat="0" applyFill="0" applyAlignment="0" applyProtection="0">
      <alignment vertical="center"/>
    </xf>
    <xf numFmtId="206" fontId="101" fillId="0" borderId="0" applyFont="0" applyFill="0" applyBorder="0" applyAlignment="0" applyProtection="0"/>
    <xf numFmtId="0" fontId="102" fillId="0" borderId="0">
      <alignment horizontal="center" vertical="center"/>
    </xf>
    <xf numFmtId="0" fontId="45" fillId="0" borderId="0"/>
    <xf numFmtId="0" fontId="47" fillId="0" borderId="0" applyNumberFormat="0" applyBorder="0" applyAlignment="0">
      <alignment horizontal="centerContinuous" vertical="center"/>
    </xf>
    <xf numFmtId="0" fontId="103" fillId="15" borderId="69" applyNumberFormat="0" applyAlignment="0" applyProtection="0">
      <alignment vertical="center"/>
    </xf>
    <xf numFmtId="0" fontId="103" fillId="15" borderId="69" applyNumberFormat="0" applyAlignment="0" applyProtection="0">
      <alignment vertical="center"/>
    </xf>
    <xf numFmtId="0" fontId="103" fillId="15" borderId="69" applyNumberFormat="0" applyAlignment="0" applyProtection="0">
      <alignment vertical="center"/>
    </xf>
    <xf numFmtId="0" fontId="103" fillId="15" borderId="69" applyNumberFormat="0" applyAlignment="0" applyProtection="0">
      <alignment vertical="center"/>
    </xf>
    <xf numFmtId="0" fontId="103" fillId="15" borderId="69" applyNumberFormat="0" applyAlignment="0" applyProtection="0">
      <alignment vertical="center"/>
    </xf>
    <xf numFmtId="4" fontId="86" fillId="0" borderId="0" applyFont="0" applyFill="0" applyBorder="0" applyAlignment="0" applyProtection="0"/>
    <xf numFmtId="0" fontId="89" fillId="0" borderId="0"/>
    <xf numFmtId="4" fontId="86" fillId="0" borderId="0" applyFont="0" applyFill="0" applyBorder="0" applyAlignment="0" applyProtection="0"/>
    <xf numFmtId="4" fontId="86" fillId="0" borderId="0" applyFont="0" applyFill="0" applyBorder="0" applyAlignment="0" applyProtection="0"/>
    <xf numFmtId="4" fontId="86" fillId="0" borderId="0" applyFont="0" applyFill="0" applyBorder="0" applyAlignment="0" applyProtection="0"/>
    <xf numFmtId="4" fontId="86" fillId="0" borderId="0" applyFont="0" applyFill="0" applyBorder="0" applyAlignment="0" applyProtection="0"/>
    <xf numFmtId="4" fontId="86" fillId="0" borderId="0" applyFont="0" applyFill="0" applyBorder="0" applyAlignment="0" applyProtection="0"/>
    <xf numFmtId="4" fontId="44" fillId="0" borderId="0">
      <protection locked="0"/>
    </xf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11" fontId="44" fillId="0" borderId="0">
      <protection locked="0"/>
    </xf>
    <xf numFmtId="0" fontId="104" fillId="0" borderId="28" applyFill="0" applyBorder="0" applyProtection="0">
      <alignment horizontal="left" vertical="center"/>
    </xf>
    <xf numFmtId="0" fontId="105" fillId="0" borderId="77" applyNumberFormat="0" applyFill="0" applyAlignment="0" applyProtection="0">
      <alignment vertical="center"/>
    </xf>
    <xf numFmtId="0" fontId="105" fillId="0" borderId="77" applyNumberFormat="0" applyFill="0" applyAlignment="0" applyProtection="0">
      <alignment vertical="center"/>
    </xf>
    <xf numFmtId="0" fontId="105" fillId="0" borderId="77" applyNumberFormat="0" applyFill="0" applyAlignment="0" applyProtection="0">
      <alignment vertical="center"/>
    </xf>
    <xf numFmtId="0" fontId="105" fillId="0" borderId="77" applyNumberFormat="0" applyFill="0" applyAlignment="0" applyProtection="0">
      <alignment vertical="center"/>
    </xf>
    <xf numFmtId="0" fontId="105" fillId="0" borderId="77" applyNumberFormat="0" applyFill="0" applyAlignment="0" applyProtection="0">
      <alignment vertical="center"/>
    </xf>
    <xf numFmtId="0" fontId="106" fillId="0" borderId="78" applyNumberFormat="0" applyFill="0" applyAlignment="0" applyProtection="0">
      <alignment vertical="center"/>
    </xf>
    <xf numFmtId="0" fontId="106" fillId="0" borderId="78" applyNumberFormat="0" applyFill="0" applyAlignment="0" applyProtection="0">
      <alignment vertical="center"/>
    </xf>
    <xf numFmtId="0" fontId="106" fillId="0" borderId="78" applyNumberFormat="0" applyFill="0" applyAlignment="0" applyProtection="0">
      <alignment vertical="center"/>
    </xf>
    <xf numFmtId="0" fontId="106" fillId="0" borderId="78" applyNumberFormat="0" applyFill="0" applyAlignment="0" applyProtection="0">
      <alignment vertical="center"/>
    </xf>
    <xf numFmtId="0" fontId="106" fillId="0" borderId="78" applyNumberFormat="0" applyFill="0" applyAlignment="0" applyProtection="0">
      <alignment vertical="center"/>
    </xf>
    <xf numFmtId="0" fontId="107" fillId="0" borderId="79" applyNumberFormat="0" applyFill="0" applyAlignment="0" applyProtection="0">
      <alignment vertical="center"/>
    </xf>
    <xf numFmtId="0" fontId="107" fillId="0" borderId="79" applyNumberFormat="0" applyFill="0" applyAlignment="0" applyProtection="0">
      <alignment vertical="center"/>
    </xf>
    <xf numFmtId="0" fontId="107" fillId="0" borderId="79" applyNumberFormat="0" applyFill="0" applyAlignment="0" applyProtection="0">
      <alignment vertical="center"/>
    </xf>
    <xf numFmtId="0" fontId="107" fillId="0" borderId="79" applyNumberFormat="0" applyFill="0" applyAlignment="0" applyProtection="0">
      <alignment vertical="center"/>
    </xf>
    <xf numFmtId="0" fontId="107" fillId="0" borderId="79" applyNumberFormat="0" applyFill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4" fillId="0" borderId="0"/>
    <xf numFmtId="41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110" fillId="25" borderId="80" applyNumberFormat="0" applyAlignment="0" applyProtection="0">
      <alignment vertical="center"/>
    </xf>
    <xf numFmtId="0" fontId="110" fillId="25" borderId="80" applyNumberFormat="0" applyAlignment="0" applyProtection="0">
      <alignment vertical="center"/>
    </xf>
    <xf numFmtId="0" fontId="110" fillId="25" borderId="80" applyNumberFormat="0" applyAlignment="0" applyProtection="0">
      <alignment vertical="center"/>
    </xf>
    <xf numFmtId="0" fontId="110" fillId="25" borderId="80" applyNumberFormat="0" applyAlignment="0" applyProtection="0">
      <alignment vertical="center"/>
    </xf>
    <xf numFmtId="0" fontId="110" fillId="25" borderId="80" applyNumberFormat="0" applyAlignment="0" applyProtection="0">
      <alignment vertical="center"/>
    </xf>
    <xf numFmtId="201" fontId="49" fillId="0" borderId="0">
      <protection locked="0"/>
    </xf>
    <xf numFmtId="180" fontId="7" fillId="0" borderId="0">
      <protection locked="0"/>
    </xf>
    <xf numFmtId="228" fontId="111" fillId="0" borderId="0" applyFont="0" applyFill="0" applyBorder="0" applyAlignment="0" applyProtection="0">
      <alignment vertical="center"/>
    </xf>
    <xf numFmtId="201" fontId="49" fillId="0" borderId="0">
      <protection locked="0"/>
    </xf>
    <xf numFmtId="229" fontId="4" fillId="0" borderId="0" applyFont="0" applyFill="0" applyBorder="0" applyProtection="0">
      <alignment vertical="center"/>
    </xf>
    <xf numFmtId="38" fontId="54" fillId="0" borderId="0" applyFont="0" applyFill="0" applyBorder="0" applyProtection="0">
      <alignment vertical="center"/>
    </xf>
    <xf numFmtId="177" fontId="4" fillId="0" borderId="38">
      <alignment horizontal="center" vertical="center"/>
    </xf>
    <xf numFmtId="41" fontId="7" fillId="0" borderId="0" applyFont="0" applyFill="0" applyBorder="0" applyAlignment="0" applyProtection="0"/>
    <xf numFmtId="0" fontId="9" fillId="0" borderId="29"/>
    <xf numFmtId="230" fontId="7" fillId="4" borderId="0" applyFill="0" applyBorder="0" applyProtection="0">
      <alignment horizontal="right"/>
    </xf>
    <xf numFmtId="38" fontId="54" fillId="0" borderId="0" applyFont="0" applyFill="0" applyBorder="0" applyAlignment="0" applyProtection="0">
      <alignment vertical="center"/>
    </xf>
    <xf numFmtId="183" fontId="54" fillId="0" borderId="0" applyFont="0" applyFill="0" applyBorder="0" applyAlignment="0" applyProtection="0">
      <alignment vertical="center"/>
    </xf>
    <xf numFmtId="38" fontId="54" fillId="0" borderId="0" applyFill="0" applyBorder="0" applyAlignment="0" applyProtection="0">
      <alignment vertical="center"/>
    </xf>
    <xf numFmtId="40" fontId="4" fillId="0" borderId="59"/>
    <xf numFmtId="231" fontId="13" fillId="0" borderId="0" applyFont="0" applyFill="0" applyBorder="0" applyAlignment="0" applyProtection="0">
      <alignment textRotation="255"/>
    </xf>
    <xf numFmtId="232" fontId="13" fillId="0" borderId="0" applyFont="0" applyFill="0" applyBorder="0" applyAlignment="0" applyProtection="0">
      <alignment textRotation="255"/>
    </xf>
    <xf numFmtId="192" fontId="112" fillId="0" borderId="29">
      <alignment vertical="center"/>
    </xf>
    <xf numFmtId="233" fontId="13" fillId="0" borderId="0" applyFont="0" applyFill="0" applyBorder="0" applyAlignment="0" applyProtection="0">
      <alignment textRotation="255"/>
    </xf>
    <xf numFmtId="234" fontId="13" fillId="0" borderId="0" applyFont="0" applyFill="0" applyBorder="0" applyAlignment="0" applyProtection="0">
      <alignment textRotation="255"/>
    </xf>
    <xf numFmtId="0" fontId="4" fillId="0" borderId="0" applyFont="0" applyFill="0" applyBorder="0" applyAlignment="0" applyProtection="0"/>
    <xf numFmtId="201" fontId="49" fillId="0" borderId="0">
      <protection locked="0"/>
    </xf>
    <xf numFmtId="180" fontId="7" fillId="0" borderId="0">
      <protection locked="0"/>
    </xf>
    <xf numFmtId="201" fontId="49" fillId="0" borderId="0">
      <protection locked="0"/>
    </xf>
    <xf numFmtId="222" fontId="113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35" fontId="113" fillId="0" borderId="0" applyFont="0" applyFill="0" applyBorder="0" applyAlignment="0" applyProtection="0"/>
    <xf numFmtId="10" fontId="86" fillId="0" borderId="0" applyFont="0" applyFill="0" applyBorder="0" applyAlignment="0" applyProtection="0"/>
    <xf numFmtId="10" fontId="86" fillId="0" borderId="0" applyFont="0" applyFill="0" applyBorder="0" applyAlignment="0" applyProtection="0"/>
    <xf numFmtId="10" fontId="86" fillId="0" borderId="0" applyFont="0" applyFill="0" applyBorder="0" applyAlignment="0" applyProtection="0"/>
    <xf numFmtId="10" fontId="86" fillId="0" borderId="0" applyFont="0" applyFill="0" applyBorder="0" applyAlignment="0" applyProtection="0"/>
    <xf numFmtId="10" fontId="86" fillId="0" borderId="0" applyFont="0" applyFill="0" applyBorder="0" applyAlignment="0" applyProtection="0"/>
    <xf numFmtId="10" fontId="86" fillId="0" borderId="0" applyFont="0" applyFill="0" applyBorder="0" applyAlignment="0" applyProtection="0"/>
    <xf numFmtId="210" fontId="44" fillId="0" borderId="0">
      <protection locked="0"/>
    </xf>
    <xf numFmtId="201" fontId="49" fillId="0" borderId="0">
      <protection locked="0"/>
    </xf>
    <xf numFmtId="0" fontId="114" fillId="0" borderId="28">
      <alignment horizontal="center" vertical="center"/>
    </xf>
    <xf numFmtId="0" fontId="114" fillId="0" borderId="28">
      <alignment horizontal="left" vertical="center"/>
    </xf>
    <xf numFmtId="0" fontId="114" fillId="0" borderId="28">
      <alignment vertical="center" textRotation="255"/>
    </xf>
    <xf numFmtId="180" fontId="7" fillId="0" borderId="0">
      <protection locked="0"/>
    </xf>
    <xf numFmtId="0" fontId="13" fillId="0" borderId="0"/>
    <xf numFmtId="0" fontId="13" fillId="0" borderId="0">
      <alignment vertical="center"/>
    </xf>
    <xf numFmtId="0" fontId="4" fillId="0" borderId="0"/>
    <xf numFmtId="0" fontId="4" fillId="0" borderId="0"/>
    <xf numFmtId="0" fontId="4" fillId="0" borderId="0"/>
    <xf numFmtId="0" fontId="13" fillId="0" borderId="0">
      <alignment vertical="center"/>
    </xf>
    <xf numFmtId="0" fontId="7" fillId="0" borderId="0"/>
    <xf numFmtId="0" fontId="54" fillId="0" borderId="0"/>
    <xf numFmtId="0" fontId="115" fillId="0" borderId="0"/>
    <xf numFmtId="0" fontId="13" fillId="0" borderId="0"/>
    <xf numFmtId="0" fontId="13" fillId="0" borderId="0" applyProtection="0"/>
    <xf numFmtId="0" fontId="52" fillId="0" borderId="66">
      <alignment horizontal="center" vertical="center"/>
    </xf>
    <xf numFmtId="5" fontId="7" fillId="0" borderId="0" applyBorder="0"/>
    <xf numFmtId="0" fontId="86" fillId="0" borderId="27" applyNumberFormat="0" applyFont="0" applyFill="0" applyAlignment="0" applyProtection="0"/>
    <xf numFmtId="0" fontId="86" fillId="0" borderId="27" applyNumberFormat="0" applyFont="0" applyFill="0" applyAlignment="0" applyProtection="0"/>
    <xf numFmtId="0" fontId="86" fillId="0" borderId="27" applyNumberFormat="0" applyFont="0" applyFill="0" applyAlignment="0" applyProtection="0"/>
    <xf numFmtId="0" fontId="86" fillId="0" borderId="27" applyNumberFormat="0" applyFont="0" applyFill="0" applyAlignment="0" applyProtection="0"/>
    <xf numFmtId="0" fontId="86" fillId="0" borderId="27" applyNumberFormat="0" applyFont="0" applyFill="0" applyAlignment="0" applyProtection="0"/>
    <xf numFmtId="0" fontId="86" fillId="0" borderId="27" applyNumberFormat="0" applyFont="0" applyFill="0" applyAlignment="0" applyProtection="0"/>
    <xf numFmtId="0" fontId="44" fillId="0" borderId="27">
      <protection locked="0"/>
    </xf>
    <xf numFmtId="178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236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7" fontId="86" fillId="0" borderId="0" applyFont="0" applyFill="0" applyBorder="0" applyAlignment="0" applyProtection="0"/>
    <xf numFmtId="237" fontId="86" fillId="0" borderId="0" applyFont="0" applyFill="0" applyBorder="0" applyAlignment="0" applyProtection="0"/>
    <xf numFmtId="237" fontId="86" fillId="0" borderId="0" applyFont="0" applyFill="0" applyBorder="0" applyAlignment="0" applyProtection="0"/>
    <xf numFmtId="237" fontId="86" fillId="0" borderId="0" applyFont="0" applyFill="0" applyBorder="0" applyAlignment="0" applyProtection="0"/>
    <xf numFmtId="237" fontId="86" fillId="0" borderId="0" applyFont="0" applyFill="0" applyBorder="0" applyAlignment="0" applyProtection="0"/>
    <xf numFmtId="237" fontId="86" fillId="0" borderId="0" applyFont="0" applyFill="0" applyBorder="0" applyAlignment="0" applyProtection="0"/>
    <xf numFmtId="216" fontId="44" fillId="0" borderId="0">
      <protection locked="0"/>
    </xf>
    <xf numFmtId="5" fontId="86" fillId="0" borderId="0" applyFont="0" applyFill="0" applyBorder="0" applyAlignment="0" applyProtection="0"/>
    <xf numFmtId="221" fontId="86" fillId="0" borderId="0" applyFont="0" applyFill="0" applyBorder="0" applyAlignment="0" applyProtection="0"/>
    <xf numFmtId="221" fontId="86" fillId="0" borderId="0" applyFont="0" applyFill="0" applyBorder="0" applyAlignment="0" applyProtection="0"/>
    <xf numFmtId="221" fontId="86" fillId="0" borderId="0" applyFont="0" applyFill="0" applyBorder="0" applyAlignment="0" applyProtection="0"/>
    <xf numFmtId="221" fontId="86" fillId="0" borderId="0" applyFont="0" applyFill="0" applyBorder="0" applyAlignment="0" applyProtection="0"/>
    <xf numFmtId="221" fontId="86" fillId="0" borderId="0" applyFont="0" applyFill="0" applyBorder="0" applyAlignment="0" applyProtection="0"/>
    <xf numFmtId="217" fontId="44" fillId="0" borderId="0">
      <protection locked="0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01" fontId="44" fillId="0" borderId="0">
      <protection locked="0"/>
    </xf>
    <xf numFmtId="0" fontId="61" fillId="0" borderId="1">
      <alignment horizontal="centerContinuous" vertical="center"/>
    </xf>
    <xf numFmtId="3" fontId="4" fillId="0" borderId="0">
      <alignment vertical="center"/>
    </xf>
    <xf numFmtId="239" fontId="4" fillId="0" borderId="0">
      <alignment vertical="center"/>
    </xf>
    <xf numFmtId="4" fontId="4" fillId="0" borderId="0">
      <alignment vertical="center"/>
    </xf>
    <xf numFmtId="240" fontId="4" fillId="0" borderId="0">
      <alignment vertical="center"/>
    </xf>
    <xf numFmtId="0" fontId="9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 applyFont="0" applyFill="0" applyBorder="0" applyAlignment="0" applyProtection="0"/>
    <xf numFmtId="0" fontId="9" fillId="0" borderId="0"/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0" fontId="13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7" fillId="0" borderId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9" fontId="61" fillId="0" borderId="0">
      <alignment vertical="center"/>
    </xf>
    <xf numFmtId="3" fontId="120" fillId="0" borderId="29"/>
    <xf numFmtId="0" fontId="61" fillId="0" borderId="0">
      <alignment vertical="center"/>
    </xf>
    <xf numFmtId="3" fontId="120" fillId="0" borderId="29"/>
    <xf numFmtId="10" fontId="61" fillId="0" borderId="0">
      <alignment vertical="center"/>
    </xf>
    <xf numFmtId="0" fontId="61" fillId="0" borderId="0">
      <alignment vertical="center"/>
    </xf>
    <xf numFmtId="241" fontId="7" fillId="0" borderId="0">
      <alignment vertical="center"/>
    </xf>
    <xf numFmtId="0" fontId="4" fillId="0" borderId="0"/>
    <xf numFmtId="0" fontId="7" fillId="0" borderId="0" applyNumberFormat="0" applyBorder="0">
      <alignment vertical="center"/>
    </xf>
    <xf numFmtId="41" fontId="121" fillId="0" borderId="28">
      <alignment horizontal="center" vertical="center"/>
    </xf>
    <xf numFmtId="0" fontId="4" fillId="29" borderId="0">
      <alignment horizontal="left"/>
    </xf>
    <xf numFmtId="201" fontId="49" fillId="0" borderId="0">
      <protection locked="0"/>
    </xf>
    <xf numFmtId="0" fontId="114" fillId="0" borderId="0" applyNumberFormat="0" applyFont="0" applyFill="0" applyBorder="0" applyProtection="0">
      <alignment horizontal="centerContinuous" vertical="center"/>
    </xf>
    <xf numFmtId="183" fontId="122" fillId="0" borderId="28">
      <alignment vertical="center"/>
    </xf>
    <xf numFmtId="3" fontId="54" fillId="0" borderId="29"/>
    <xf numFmtId="0" fontId="54" fillId="0" borderId="29"/>
    <xf numFmtId="3" fontId="54" fillId="0" borderId="14"/>
    <xf numFmtId="3" fontId="54" fillId="0" borderId="37"/>
    <xf numFmtId="0" fontId="123" fillId="0" borderId="29"/>
    <xf numFmtId="0" fontId="124" fillId="0" borderId="0">
      <alignment horizontal="center"/>
    </xf>
    <xf numFmtId="0" fontId="116" fillId="0" borderId="64">
      <alignment horizontal="center"/>
    </xf>
    <xf numFmtId="0" fontId="35" fillId="0" borderId="29" applyFont="0" applyFill="0" applyBorder="0" applyAlignment="0" applyProtection="0"/>
    <xf numFmtId="0" fontId="125" fillId="0" borderId="29" applyFont="0" applyFill="0" applyBorder="0" applyAlignment="0" applyProtection="0">
      <alignment horizontal="centerContinuous" vertical="center"/>
    </xf>
    <xf numFmtId="195" fontId="52" fillId="0" borderId="0" applyFont="0" applyFill="0" applyBorder="0" applyAlignment="0" applyProtection="0">
      <alignment horizontal="centerContinuous" vertical="center"/>
    </xf>
    <xf numFmtId="207" fontId="5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126" fillId="0" borderId="0" applyNumberFormat="0" applyFill="0" applyBorder="0" applyAlignment="0" applyProtection="0">
      <alignment vertical="top"/>
      <protection locked="0"/>
    </xf>
    <xf numFmtId="0" fontId="127" fillId="0" borderId="29">
      <alignment vertical="center"/>
    </xf>
    <xf numFmtId="206" fontId="101" fillId="0" borderId="0" applyFont="0" applyFill="0" applyBorder="0" applyAlignment="0" applyProtection="0"/>
    <xf numFmtId="206" fontId="101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206" fontId="101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128" fillId="0" borderId="0">
      <alignment vertical="center"/>
    </xf>
    <xf numFmtId="0" fontId="7" fillId="0" borderId="29">
      <alignment vertical="center"/>
    </xf>
    <xf numFmtId="0" fontId="129" fillId="0" borderId="0">
      <protection locked="0"/>
    </xf>
    <xf numFmtId="187" fontId="129" fillId="0" borderId="0">
      <protection locked="0"/>
    </xf>
    <xf numFmtId="188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3" fontId="4" fillId="0" borderId="29"/>
    <xf numFmtId="242" fontId="4" fillId="0" borderId="0" applyFont="0" applyFill="0" applyBorder="0" applyAlignment="0" applyProtection="0"/>
    <xf numFmtId="0" fontId="129" fillId="0" borderId="0">
      <protection locked="0"/>
    </xf>
    <xf numFmtId="187" fontId="129" fillId="0" borderId="0">
      <protection locked="0"/>
    </xf>
    <xf numFmtId="188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187" fontId="129" fillId="0" borderId="0">
      <protection locked="0"/>
    </xf>
    <xf numFmtId="188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36" fillId="0" borderId="0">
      <alignment vertical="center"/>
    </xf>
    <xf numFmtId="183" fontId="7" fillId="0" borderId="0">
      <alignment horizontal="center" vertical="center" wrapText="1"/>
    </xf>
    <xf numFmtId="243" fontId="6" fillId="30" borderId="83">
      <alignment horizontal="center" vertical="center"/>
    </xf>
    <xf numFmtId="0" fontId="130" fillId="0" borderId="0"/>
    <xf numFmtId="178" fontId="9" fillId="0" borderId="0" applyFont="0" applyFill="0" applyBorder="0" applyAlignment="0" applyProtection="0"/>
    <xf numFmtId="0" fontId="65" fillId="0" borderId="0"/>
    <xf numFmtId="0" fontId="65" fillId="0" borderId="0"/>
    <xf numFmtId="37" fontId="61" fillId="0" borderId="29">
      <alignment horizontal="center" vertical="distributed"/>
    </xf>
    <xf numFmtId="38" fontId="37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31" fillId="0" borderId="0" applyAlignment="0">
      <alignment horizontal="right"/>
    </xf>
    <xf numFmtId="0" fontId="132" fillId="0" borderId="84" applyNumberFormat="0" applyFill="0" applyAlignment="0" applyProtection="0"/>
    <xf numFmtId="244" fontId="133" fillId="0" borderId="0">
      <alignment horizontal="left"/>
    </xf>
    <xf numFmtId="0" fontId="9" fillId="0" borderId="0"/>
    <xf numFmtId="245" fontId="134" fillId="0" borderId="0">
      <alignment horizontal="center"/>
    </xf>
    <xf numFmtId="37" fontId="71" fillId="28" borderId="0" applyNumberFormat="0" applyBorder="0" applyAlignment="0" applyProtection="0"/>
    <xf numFmtId="37" fontId="71" fillId="0" borderId="0"/>
    <xf numFmtId="3" fontId="135" fillId="0" borderId="84" applyProtection="0"/>
    <xf numFmtId="246" fontId="37" fillId="0" borderId="0" applyFont="0" applyFill="0" applyBorder="0" applyAlignment="0" applyProtection="0"/>
    <xf numFmtId="247" fontId="37" fillId="0" borderId="0" applyFont="0" applyFill="0" applyBorder="0" applyAlignment="0" applyProtection="0"/>
    <xf numFmtId="0" fontId="136" fillId="0" borderId="0" applyNumberFormat="0" applyFill="0" applyBorder="0" applyAlignment="0" applyProtection="0">
      <alignment vertical="center"/>
    </xf>
    <xf numFmtId="0" fontId="137" fillId="0" borderId="85" applyNumberFormat="0" applyFill="0" applyAlignment="0" applyProtection="0">
      <alignment vertical="center"/>
    </xf>
    <xf numFmtId="0" fontId="138" fillId="0" borderId="86" applyNumberFormat="0" applyFill="0" applyAlignment="0" applyProtection="0">
      <alignment vertical="center"/>
    </xf>
    <xf numFmtId="0" fontId="139" fillId="0" borderId="87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31" borderId="0" applyNumberFormat="0" applyBorder="0" applyAlignment="0" applyProtection="0">
      <alignment vertical="center"/>
    </xf>
    <xf numFmtId="0" fontId="141" fillId="32" borderId="0" applyNumberFormat="0" applyBorder="0" applyAlignment="0" applyProtection="0">
      <alignment vertical="center"/>
    </xf>
    <xf numFmtId="0" fontId="142" fillId="33" borderId="0" applyNumberFormat="0" applyBorder="0" applyAlignment="0" applyProtection="0">
      <alignment vertical="center"/>
    </xf>
    <xf numFmtId="0" fontId="143" fillId="34" borderId="88" applyNumberFormat="0" applyAlignment="0" applyProtection="0">
      <alignment vertical="center"/>
    </xf>
    <xf numFmtId="0" fontId="144" fillId="35" borderId="89" applyNumberFormat="0" applyAlignment="0" applyProtection="0">
      <alignment vertical="center"/>
    </xf>
    <xf numFmtId="0" fontId="145" fillId="35" borderId="88" applyNumberFormat="0" applyAlignment="0" applyProtection="0">
      <alignment vertical="center"/>
    </xf>
    <xf numFmtId="0" fontId="146" fillId="0" borderId="90" applyNumberFormat="0" applyFill="0" applyAlignment="0" applyProtection="0">
      <alignment vertical="center"/>
    </xf>
    <xf numFmtId="0" fontId="147" fillId="36" borderId="91" applyNumberFormat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50" fillId="0" borderId="93" applyNumberFormat="0" applyFill="0" applyAlignment="0" applyProtection="0">
      <alignment vertical="center"/>
    </xf>
    <xf numFmtId="0" fontId="151" fillId="38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151" fillId="41" borderId="0" applyNumberFormat="0" applyBorder="0" applyAlignment="0" applyProtection="0">
      <alignment vertical="center"/>
    </xf>
    <xf numFmtId="0" fontId="151" fillId="42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151" fillId="45" borderId="0" applyNumberFormat="0" applyBorder="0" applyAlignment="0" applyProtection="0">
      <alignment vertical="center"/>
    </xf>
    <xf numFmtId="0" fontId="151" fillId="46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151" fillId="49" borderId="0" applyNumberFormat="0" applyBorder="0" applyAlignment="0" applyProtection="0">
      <alignment vertical="center"/>
    </xf>
    <xf numFmtId="0" fontId="151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151" fillId="53" borderId="0" applyNumberFormat="0" applyBorder="0" applyAlignment="0" applyProtection="0">
      <alignment vertical="center"/>
    </xf>
    <xf numFmtId="0" fontId="151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151" fillId="57" borderId="0" applyNumberFormat="0" applyBorder="0" applyAlignment="0" applyProtection="0">
      <alignment vertical="center"/>
    </xf>
    <xf numFmtId="0" fontId="151" fillId="58" borderId="0" applyNumberFormat="0" applyBorder="0" applyAlignment="0" applyProtection="0">
      <alignment vertical="center"/>
    </xf>
    <xf numFmtId="0" fontId="3" fillId="59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151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7" borderId="92" applyNumberFormat="0" applyFont="0" applyAlignment="0" applyProtection="0">
      <alignment vertical="center"/>
    </xf>
    <xf numFmtId="249" fontId="9" fillId="0" borderId="0" applyFont="0" applyFill="0" applyBorder="0" applyAlignment="0" applyProtection="0">
      <alignment vertical="center"/>
    </xf>
    <xf numFmtId="250" fontId="10" fillId="0" borderId="0" applyFill="0" applyBorder="0" applyProtection="0">
      <alignment vertical="center"/>
    </xf>
    <xf numFmtId="251" fontId="54" fillId="0" borderId="0" applyFill="0" applyBorder="0" applyProtection="0">
      <alignment vertical="center"/>
    </xf>
    <xf numFmtId="251" fontId="54" fillId="0" borderId="0" applyFill="0" applyBorder="0" applyProtection="0">
      <alignment vertical="center"/>
    </xf>
    <xf numFmtId="251" fontId="54" fillId="0" borderId="0" applyFill="0" applyBorder="0" applyProtection="0">
      <alignment vertical="center"/>
    </xf>
    <xf numFmtId="251" fontId="54" fillId="0" borderId="0" applyFill="0" applyBorder="0" applyProtection="0">
      <alignment vertical="center"/>
    </xf>
    <xf numFmtId="251" fontId="54" fillId="0" borderId="0" applyFill="0" applyBorder="0" applyProtection="0">
      <alignment vertical="center"/>
    </xf>
    <xf numFmtId="250" fontId="10" fillId="0" borderId="0" applyFill="0" applyBorder="0" applyProtection="0">
      <alignment vertical="center"/>
    </xf>
    <xf numFmtId="250" fontId="10" fillId="0" borderId="0" applyFill="0" applyBorder="0" applyProtection="0">
      <alignment vertical="center"/>
    </xf>
    <xf numFmtId="251" fontId="54" fillId="0" borderId="0" applyFill="0" applyBorder="0" applyProtection="0">
      <alignment vertical="center"/>
    </xf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13" fillId="0" borderId="0" applyFont="0" applyFill="0" applyBorder="0" applyAlignment="0" applyProtection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 applyFont="0" applyFill="0" applyBorder="0" applyAlignment="0" applyProtection="0"/>
    <xf numFmtId="0" fontId="4" fillId="0" borderId="0"/>
    <xf numFmtId="238" fontId="4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52" fontId="111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52" fontId="111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52" fontId="111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52" fontId="111" fillId="0" borderId="0">
      <protection locked="0"/>
    </xf>
    <xf numFmtId="238" fontId="4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52" fontId="111" fillId="0" borderId="0">
      <protection locked="0"/>
    </xf>
    <xf numFmtId="238" fontId="4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52" fontId="111" fillId="0" borderId="0">
      <protection locked="0"/>
    </xf>
    <xf numFmtId="58" fontId="7" fillId="0" borderId="0" applyFont="0" applyFill="0" applyBorder="0" applyAlignment="0" applyProtection="0"/>
    <xf numFmtId="238" fontId="4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52" fontId="111" fillId="0" borderId="0">
      <protection locked="0"/>
    </xf>
    <xf numFmtId="0" fontId="152" fillId="0" borderId="0"/>
    <xf numFmtId="238" fontId="4" fillId="0" borderId="0">
      <protection locked="0"/>
    </xf>
    <xf numFmtId="253" fontId="7" fillId="0" borderId="0"/>
    <xf numFmtId="253" fontId="7" fillId="0" borderId="0"/>
    <xf numFmtId="254" fontId="7" fillId="0" borderId="0" applyFont="0" applyFill="0" applyBorder="0" applyAlignment="0" applyProtection="0"/>
    <xf numFmtId="254" fontId="7" fillId="0" borderId="0" applyFont="0" applyFill="0" applyBorder="0" applyAlignment="0" applyProtection="0"/>
    <xf numFmtId="0" fontId="4" fillId="0" borderId="0"/>
    <xf numFmtId="0" fontId="153" fillId="0" borderId="0"/>
    <xf numFmtId="0" fontId="154" fillId="0" borderId="0"/>
    <xf numFmtId="0" fontId="11" fillId="0" borderId="2">
      <alignment horizontal="left" vertical="center"/>
    </xf>
    <xf numFmtId="0" fontId="155" fillId="0" borderId="0" applyNumberFormat="0" applyFill="0" applyBorder="0" applyAlignment="0" applyProtection="0"/>
    <xf numFmtId="10" fontId="71" fillId="3" borderId="29" applyNumberFormat="0" applyBorder="0" applyAlignment="0" applyProtection="0"/>
    <xf numFmtId="255" fontId="10" fillId="0" borderId="0" applyFill="0" applyBorder="0" applyProtection="0">
      <alignment horizontal="center" vertical="center"/>
    </xf>
    <xf numFmtId="0" fontId="7" fillId="0" borderId="0"/>
    <xf numFmtId="0" fontId="9" fillId="0" borderId="0"/>
    <xf numFmtId="256" fontId="9" fillId="0" borderId="0" applyNumberFormat="0" applyFill="0" applyBorder="0" applyAlignment="0" applyProtection="0">
      <alignment horizontal="left"/>
    </xf>
    <xf numFmtId="0" fontId="156" fillId="19" borderId="0">
      <alignment horizontal="centerContinuous"/>
    </xf>
    <xf numFmtId="257" fontId="10" fillId="0" borderId="0" applyFill="0" applyBorder="0" applyProtection="0">
      <alignment horizontal="center" vertical="center"/>
    </xf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9" fontId="7" fillId="0" borderId="0" applyFont="0" applyFill="0" applyBorder="0" applyAlignment="0" applyProtection="0"/>
    <xf numFmtId="9" fontId="50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4" fillId="0" borderId="0"/>
    <xf numFmtId="259" fontId="61" fillId="0" borderId="29" applyBorder="0">
      <alignment vertical="center"/>
    </xf>
    <xf numFmtId="212" fontId="9" fillId="0" borderId="0" applyFont="0" applyFill="0" applyBorder="0" applyAlignment="0" applyProtection="0"/>
    <xf numFmtId="188" fontId="6" fillId="0" borderId="0" applyFont="0" applyFill="0" applyBorder="0" applyAlignment="0" applyProtection="0"/>
    <xf numFmtId="260" fontId="7" fillId="0" borderId="0" applyFont="0" applyFill="0" applyBorder="0" applyAlignment="0" applyProtection="0"/>
    <xf numFmtId="206" fontId="101" fillId="0" borderId="0" applyFont="0" applyFill="0" applyBorder="0" applyAlignment="0" applyProtection="0"/>
    <xf numFmtId="206" fontId="101" fillId="0" borderId="0" applyFont="0" applyFill="0" applyBorder="0" applyAlignment="0" applyProtection="0"/>
    <xf numFmtId="206" fontId="101" fillId="0" borderId="0" applyFont="0" applyFill="0" applyBorder="0" applyAlignment="0" applyProtection="0"/>
    <xf numFmtId="188" fontId="6" fillId="0" borderId="0" applyFont="0" applyFill="0" applyBorder="0" applyAlignment="0" applyProtection="0"/>
    <xf numFmtId="212" fontId="9" fillId="0" borderId="0" applyFont="0" applyFill="0" applyBorder="0" applyAlignment="0" applyProtection="0"/>
    <xf numFmtId="188" fontId="6" fillId="0" borderId="0" applyFont="0" applyFill="0" applyBorder="0" applyAlignment="0" applyProtection="0"/>
    <xf numFmtId="49" fontId="12" fillId="0" borderId="61" applyNumberFormat="0" applyAlignment="0"/>
    <xf numFmtId="0" fontId="157" fillId="0" borderId="0" applyNumberFormat="0" applyFont="0" applyBorder="0">
      <alignment vertical="center" shrinkToFit="1"/>
    </xf>
    <xf numFmtId="238" fontId="4" fillId="0" borderId="0">
      <protection locked="0"/>
    </xf>
    <xf numFmtId="180" fontId="7" fillId="0" borderId="0">
      <protection locked="0"/>
    </xf>
    <xf numFmtId="177" fontId="4" fillId="0" borderId="0" applyNumberFormat="0" applyFont="0" applyFill="0" applyBorder="0" applyProtection="0">
      <alignment vertical="center"/>
    </xf>
    <xf numFmtId="239" fontId="4" fillId="4" borderId="0" applyFill="0" applyBorder="0" applyProtection="0">
      <alignment horizontal="right"/>
    </xf>
    <xf numFmtId="238" fontId="4" fillId="0" borderId="0">
      <protection locked="0"/>
    </xf>
    <xf numFmtId="180" fontId="7" fillId="0" borderId="0">
      <protection locked="0"/>
    </xf>
    <xf numFmtId="238" fontId="4" fillId="0" borderId="0">
      <protection locked="0"/>
    </xf>
    <xf numFmtId="180" fontId="7" fillId="0" borderId="0">
      <protection locked="0"/>
    </xf>
    <xf numFmtId="0" fontId="36" fillId="0" borderId="0">
      <alignment vertical="center"/>
    </xf>
    <xf numFmtId="0" fontId="7" fillId="0" borderId="0">
      <alignment vertical="center"/>
    </xf>
    <xf numFmtId="0" fontId="36" fillId="0" borderId="0">
      <alignment vertical="center"/>
    </xf>
    <xf numFmtId="0" fontId="7" fillId="0" borderId="0"/>
    <xf numFmtId="0" fontId="50" fillId="0" borderId="0">
      <alignment vertical="center"/>
    </xf>
    <xf numFmtId="49" fontId="54" fillId="0" borderId="0">
      <alignment horizontal="left"/>
    </xf>
    <xf numFmtId="5" fontId="7" fillId="0" borderId="0" applyBorder="0"/>
    <xf numFmtId="9" fontId="7" fillId="0" borderId="0" applyFont="0" applyFill="0" applyBorder="0" applyAlignment="0" applyProtection="0"/>
    <xf numFmtId="0" fontId="7" fillId="0" borderId="0"/>
    <xf numFmtId="41" fontId="36" fillId="0" borderId="0" applyFont="0" applyFill="0" applyBorder="0" applyAlignment="0" applyProtection="0">
      <alignment vertical="center"/>
    </xf>
    <xf numFmtId="202" fontId="9" fillId="0" borderId="0" applyFont="0" applyFill="0" applyBorder="0" applyAlignment="0" applyProtection="0">
      <alignment vertical="center"/>
    </xf>
    <xf numFmtId="180" fontId="7" fillId="0" borderId="0">
      <protection locked="0"/>
    </xf>
    <xf numFmtId="261" fontId="9" fillId="0" borderId="0" applyFont="0" applyFill="0" applyBorder="0" applyAlignment="0" applyProtection="0">
      <alignment vertical="center"/>
    </xf>
    <xf numFmtId="262" fontId="9" fillId="0" borderId="0">
      <alignment vertical="center"/>
    </xf>
    <xf numFmtId="263" fontId="9" fillId="0" borderId="0" applyFont="0" applyFill="0" applyBorder="0" applyAlignment="0" applyProtection="0">
      <alignment vertical="center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208" fontId="7" fillId="0" borderId="0" applyFill="0" applyBorder="0" applyAlignment="0"/>
    <xf numFmtId="264" fontId="9" fillId="0" borderId="0" applyFill="0" applyBorder="0" applyAlignment="0"/>
    <xf numFmtId="180" fontId="7" fillId="0" borderId="27">
      <protection locked="0"/>
    </xf>
    <xf numFmtId="38" fontId="9" fillId="0" borderId="0" applyFont="0" applyFill="0" applyBorder="0" applyAlignment="0" applyProtection="0"/>
    <xf numFmtId="216" fontId="44" fillId="0" borderId="0">
      <protection locked="0"/>
    </xf>
    <xf numFmtId="265" fontId="9" fillId="0" borderId="0" applyFont="0" applyFill="0" applyBorder="0" applyAlignment="0" applyProtection="0"/>
    <xf numFmtId="266" fontId="44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205" fontId="44" fillId="0" borderId="0">
      <protection locked="0"/>
    </xf>
    <xf numFmtId="201" fontId="46" fillId="0" borderId="0">
      <protection locked="0"/>
    </xf>
    <xf numFmtId="201" fontId="46" fillId="0" borderId="0">
      <protection locked="0"/>
    </xf>
    <xf numFmtId="252" fontId="7" fillId="0" borderId="0"/>
    <xf numFmtId="210" fontId="44" fillId="0" borderId="0">
      <protection locked="0"/>
    </xf>
    <xf numFmtId="201" fontId="44" fillId="0" borderId="68">
      <protection locked="0"/>
    </xf>
    <xf numFmtId="268" fontId="61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4" fillId="0" borderId="0">
      <protection locked="0"/>
    </xf>
    <xf numFmtId="0" fontId="159" fillId="0" borderId="0" applyNumberFormat="0" applyFill="0" applyBorder="0" applyAlignment="0" applyProtection="0">
      <alignment vertical="top"/>
      <protection locked="0"/>
    </xf>
    <xf numFmtId="41" fontId="54" fillId="0" borderId="29" applyNumberFormat="0" applyFont="0" applyFill="0" applyBorder="0" applyProtection="0">
      <alignment horizontal="distributed" vertical="center"/>
    </xf>
    <xf numFmtId="238" fontId="4" fillId="0" borderId="0">
      <protection locked="0"/>
    </xf>
    <xf numFmtId="180" fontId="7" fillId="0" borderId="0">
      <protection locked="0"/>
    </xf>
    <xf numFmtId="269" fontId="9" fillId="0" borderId="0" applyFont="0" applyFill="0" applyBorder="0" applyProtection="0">
      <alignment horizontal="center" vertical="center"/>
    </xf>
    <xf numFmtId="270" fontId="9" fillId="0" borderId="0" applyFont="0" applyFill="0" applyBorder="0" applyProtection="0">
      <alignment horizontal="center" vertical="center"/>
    </xf>
    <xf numFmtId="9" fontId="160" fillId="0" borderId="0" applyFont="0" applyFill="0" applyBorder="0" applyAlignment="0" applyProtection="0"/>
    <xf numFmtId="9" fontId="50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271" fontId="54" fillId="0" borderId="0" applyFont="0" applyFill="0" applyBorder="0" applyAlignment="0" applyProtection="0"/>
    <xf numFmtId="272" fontId="54" fillId="0" borderId="0" applyFont="0" applyFill="0" applyBorder="0" applyAlignment="0" applyProtection="0"/>
    <xf numFmtId="271" fontId="54" fillId="0" borderId="0" applyNumberFormat="0" applyFont="0" applyFill="0" applyBorder="0" applyProtection="0">
      <alignment horizontal="centerContinuous" vertical="center"/>
    </xf>
    <xf numFmtId="3" fontId="4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5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/>
    <xf numFmtId="0" fontId="9" fillId="0" borderId="0"/>
    <xf numFmtId="4" fontId="44" fillId="0" borderId="0">
      <protection locked="0"/>
    </xf>
    <xf numFmtId="273" fontId="61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9" fillId="0" borderId="0" applyFont="0" applyFill="0" applyBorder="0" applyProtection="0">
      <alignment vertical="center"/>
    </xf>
    <xf numFmtId="182" fontId="12" fillId="4" borderId="0" applyFill="0" applyBorder="0" applyProtection="0">
      <alignment horizontal="right"/>
    </xf>
    <xf numFmtId="274" fontId="54" fillId="0" borderId="0" applyFont="0" applyFill="0" applyBorder="0" applyAlignment="0" applyProtection="0">
      <alignment vertical="center"/>
    </xf>
    <xf numFmtId="275" fontId="54" fillId="0" borderId="0" applyFont="0" applyFill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0" fontId="7" fillId="0" borderId="0">
      <protection locked="0"/>
    </xf>
    <xf numFmtId="180" fontId="7" fillId="0" borderId="0">
      <protection locked="0"/>
    </xf>
    <xf numFmtId="276" fontId="61" fillId="0" borderId="0">
      <protection locked="0"/>
    </xf>
    <xf numFmtId="180" fontId="7" fillId="0" borderId="0">
      <protection locked="0"/>
    </xf>
    <xf numFmtId="0" fontId="7" fillId="0" borderId="0">
      <alignment vertical="center"/>
    </xf>
    <xf numFmtId="0" fontId="36" fillId="0" borderId="0">
      <alignment vertical="center"/>
    </xf>
    <xf numFmtId="0" fontId="7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28">
      <alignment vertical="center" wrapText="1"/>
    </xf>
    <xf numFmtId="0" fontId="44" fillId="0" borderId="27">
      <protection locked="0"/>
    </xf>
    <xf numFmtId="277" fontId="61" fillId="0" borderId="0">
      <protection locked="0"/>
    </xf>
    <xf numFmtId="278" fontId="61" fillId="0" borderId="0">
      <protection locked="0"/>
    </xf>
    <xf numFmtId="240" fontId="4" fillId="0" borderId="1">
      <alignment horizontal="centerContinuous" vertical="center"/>
    </xf>
    <xf numFmtId="3" fontId="120" fillId="0" borderId="29"/>
    <xf numFmtId="279" fontId="4" fillId="0" borderId="0">
      <alignment vertical="center"/>
    </xf>
    <xf numFmtId="3" fontId="4" fillId="0" borderId="0">
      <alignment vertical="center"/>
    </xf>
    <xf numFmtId="226" fontId="61" fillId="0" borderId="0">
      <alignment vertical="center"/>
    </xf>
    <xf numFmtId="280" fontId="7" fillId="0" borderId="0">
      <alignment vertical="center"/>
    </xf>
    <xf numFmtId="281" fontId="4" fillId="0" borderId="0">
      <alignment vertical="center"/>
    </xf>
    <xf numFmtId="9" fontId="161" fillId="0" borderId="0" applyFont="0" applyFill="0" applyBorder="0" applyAlignment="0" applyProtection="0"/>
    <xf numFmtId="9" fontId="55" fillId="0" borderId="0" applyFont="0" applyFill="0" applyBorder="0" applyAlignment="0" applyProtection="0"/>
    <xf numFmtId="177" fontId="116" fillId="0" borderId="0" applyFont="0" applyFill="0" applyBorder="0" applyAlignment="0" applyProtection="0"/>
    <xf numFmtId="0" fontId="12" fillId="0" borderId="28" applyProtection="0">
      <alignment horizontal="left" vertical="center" wrapText="1"/>
    </xf>
    <xf numFmtId="0" fontId="161" fillId="0" borderId="0"/>
    <xf numFmtId="177" fontId="116" fillId="0" borderId="0" applyFont="0" applyFill="0" applyBorder="0" applyAlignment="0" applyProtection="0"/>
    <xf numFmtId="177" fontId="116" fillId="0" borderId="0" applyFont="0" applyFill="0" applyBorder="0" applyAlignment="0" applyProtection="0"/>
    <xf numFmtId="0" fontId="37" fillId="0" borderId="0"/>
    <xf numFmtId="0" fontId="162" fillId="0" borderId="0">
      <alignment horizontal="center" vertical="center"/>
    </xf>
    <xf numFmtId="38" fontId="37" fillId="0" borderId="0" applyFont="0" applyFill="0" applyBorder="0" applyAlignment="0" applyProtection="0"/>
    <xf numFmtId="282" fontId="163" fillId="0" borderId="28">
      <alignment horizontal="right" vertical="center"/>
    </xf>
    <xf numFmtId="0" fontId="158" fillId="0" borderId="0">
      <alignment vertical="center"/>
    </xf>
    <xf numFmtId="0" fontId="157" fillId="0" borderId="28">
      <alignment horizontal="center" vertical="center"/>
    </xf>
    <xf numFmtId="0" fontId="164" fillId="29" borderId="0">
      <alignment horizontal="left"/>
    </xf>
    <xf numFmtId="283" fontId="89" fillId="0" borderId="33" applyBorder="0"/>
    <xf numFmtId="0" fontId="157" fillId="0" borderId="28">
      <alignment horizontal="center" vertical="center"/>
    </xf>
    <xf numFmtId="0" fontId="157" fillId="0" borderId="28" applyFill="0" applyProtection="0">
      <alignment horizontal="center" vertical="center"/>
    </xf>
    <xf numFmtId="42" fontId="7" fillId="0" borderId="0" applyFont="0" applyFill="0" applyBorder="0" applyAlignment="0" applyProtection="0"/>
    <xf numFmtId="284" fontId="4" fillId="0" borderId="0" applyFill="0" applyBorder="0" applyProtection="0"/>
    <xf numFmtId="285" fontId="13" fillId="0" borderId="95" applyBorder="0">
      <alignment horizontal="center"/>
    </xf>
    <xf numFmtId="10" fontId="13" fillId="0" borderId="95" applyBorder="0">
      <alignment horizontal="center"/>
    </xf>
    <xf numFmtId="0" fontId="13" fillId="0" borderId="0"/>
    <xf numFmtId="202" fontId="4" fillId="0" borderId="0">
      <alignment horizontal="center"/>
    </xf>
    <xf numFmtId="0" fontId="13" fillId="0" borderId="0" applyFont="0" applyFill="0" applyBorder="0" applyAlignment="0" applyProtection="0"/>
    <xf numFmtId="0" fontId="4" fillId="0" borderId="0"/>
    <xf numFmtId="0" fontId="9" fillId="0" borderId="0"/>
    <xf numFmtId="0" fontId="9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4" fillId="0" borderId="0"/>
    <xf numFmtId="0" fontId="40" fillId="0" borderId="0"/>
    <xf numFmtId="0" fontId="40" fillId="0" borderId="0"/>
    <xf numFmtId="0" fontId="40" fillId="0" borderId="0"/>
    <xf numFmtId="0" fontId="9" fillId="0" borderId="0"/>
    <xf numFmtId="0" fontId="4" fillId="0" borderId="0"/>
    <xf numFmtId="0" fontId="40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0" fillId="0" borderId="0"/>
    <xf numFmtId="0" fontId="40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4" fillId="0" borderId="0"/>
    <xf numFmtId="0" fontId="40" fillId="0" borderId="0"/>
    <xf numFmtId="286" fontId="4" fillId="0" borderId="0" applyFont="0" applyFill="0" applyBorder="0" applyAlignment="0" applyProtection="0"/>
    <xf numFmtId="0" fontId="40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0" fillId="0" borderId="0"/>
    <xf numFmtId="0" fontId="9" fillId="0" borderId="0"/>
    <xf numFmtId="0" fontId="9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0" fillId="0" borderId="0"/>
    <xf numFmtId="0" fontId="40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0" fillId="0" borderId="0"/>
    <xf numFmtId="0" fontId="40" fillId="0" borderId="0"/>
    <xf numFmtId="0" fontId="40" fillId="0" borderId="0"/>
    <xf numFmtId="0" fontId="4" fillId="0" borderId="0"/>
    <xf numFmtId="0" fontId="9" fillId="0" borderId="0"/>
    <xf numFmtId="0" fontId="9" fillId="0" borderId="0"/>
    <xf numFmtId="0" fontId="7" fillId="0" borderId="0"/>
    <xf numFmtId="0" fontId="13" fillId="0" borderId="0" applyFont="0" applyFill="0" applyBorder="0" applyAlignment="0" applyProtection="0"/>
    <xf numFmtId="0" fontId="7" fillId="0" borderId="0"/>
    <xf numFmtId="0" fontId="7" fillId="0" borderId="0"/>
    <xf numFmtId="0" fontId="4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0" fillId="0" borderId="0"/>
    <xf numFmtId="0" fontId="9" fillId="0" borderId="0"/>
    <xf numFmtId="0" fontId="9" fillId="0" borderId="0"/>
    <xf numFmtId="0" fontId="13" fillId="0" borderId="0" applyFont="0" applyFill="0" applyBorder="0" applyAlignment="0" applyProtection="0"/>
    <xf numFmtId="0" fontId="9" fillId="0" borderId="0"/>
    <xf numFmtId="0" fontId="9" fillId="0" borderId="0"/>
    <xf numFmtId="0" fontId="40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0" fillId="0" borderId="0"/>
    <xf numFmtId="0" fontId="40" fillId="0" borderId="0"/>
    <xf numFmtId="0" fontId="40" fillId="0" borderId="0"/>
    <xf numFmtId="0" fontId="9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0"/>
    <xf numFmtId="0" fontId="40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0" fillId="0" borderId="0"/>
    <xf numFmtId="286" fontId="4" fillId="0" borderId="0" applyFont="0" applyFill="0" applyBorder="0" applyAlignment="0" applyProtection="0"/>
    <xf numFmtId="0" fontId="9" fillId="0" borderId="0"/>
    <xf numFmtId="0" fontId="4" fillId="0" borderId="0"/>
    <xf numFmtId="0" fontId="9" fillId="0" borderId="0"/>
    <xf numFmtId="0" fontId="4" fillId="0" borderId="0"/>
    <xf numFmtId="0" fontId="165" fillId="0" borderId="0" applyFill="0" applyAlignment="0"/>
    <xf numFmtId="0" fontId="4" fillId="0" borderId="0"/>
    <xf numFmtId="0" fontId="4" fillId="0" borderId="0"/>
    <xf numFmtId="0" fontId="40" fillId="0" borderId="0"/>
    <xf numFmtId="0" fontId="40" fillId="0" borderId="0"/>
    <xf numFmtId="0" fontId="40" fillId="0" borderId="0"/>
    <xf numFmtId="0" fontId="9" fillId="0" borderId="0"/>
    <xf numFmtId="0" fontId="4" fillId="0" borderId="0"/>
    <xf numFmtId="0" fontId="4" fillId="0" borderId="0"/>
    <xf numFmtId="0" fontId="13" fillId="0" borderId="0" applyFont="0" applyFill="0" applyBorder="0" applyAlignment="0" applyProtection="0"/>
    <xf numFmtId="0" fontId="9" fillId="0" borderId="0"/>
    <xf numFmtId="0" fontId="13" fillId="0" borderId="0" applyFont="0" applyFill="0" applyBorder="0" applyAlignment="0" applyProtection="0"/>
    <xf numFmtId="0" fontId="40" fillId="0" borderId="0"/>
    <xf numFmtId="0" fontId="4" fillId="0" borderId="0"/>
    <xf numFmtId="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0" fillId="0" borderId="0"/>
    <xf numFmtId="0" fontId="9" fillId="0" borderId="0"/>
    <xf numFmtId="0" fontId="4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286" fontId="4" fillId="0" borderId="0" applyFont="0" applyFill="0" applyBorder="0" applyAlignment="0" applyProtection="0"/>
    <xf numFmtId="0" fontId="44" fillId="0" borderId="0">
      <protection locked="0"/>
    </xf>
    <xf numFmtId="0" fontId="44" fillId="0" borderId="0">
      <protection locked="0"/>
    </xf>
    <xf numFmtId="9" fontId="9" fillId="5" borderId="0"/>
    <xf numFmtId="205" fontId="44" fillId="0" borderId="0">
      <protection locked="0"/>
    </xf>
    <xf numFmtId="205" fontId="44" fillId="0" borderId="0">
      <protection locked="0"/>
    </xf>
    <xf numFmtId="0" fontId="9" fillId="0" borderId="0"/>
    <xf numFmtId="193" fontId="7" fillId="0" borderId="3" applyBorder="0">
      <alignment vertical="center" wrapText="1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44" fillId="0" borderId="0">
      <protection locked="0"/>
    </xf>
    <xf numFmtId="0" fontId="44" fillId="0" borderId="0">
      <protection locked="0"/>
    </xf>
    <xf numFmtId="0" fontId="9" fillId="0" borderId="0"/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87" fontId="7" fillId="0" borderId="29">
      <alignment vertical="center"/>
    </xf>
    <xf numFmtId="287" fontId="7" fillId="0" borderId="29">
      <alignment vertical="center"/>
    </xf>
    <xf numFmtId="287" fontId="7" fillId="0" borderId="29">
      <alignment vertical="center"/>
    </xf>
    <xf numFmtId="287" fontId="7" fillId="0" borderId="29">
      <alignment vertical="center"/>
    </xf>
    <xf numFmtId="287" fontId="7" fillId="0" borderId="29">
      <alignment vertical="center"/>
    </xf>
    <xf numFmtId="287" fontId="7" fillId="0" borderId="29">
      <alignment vertical="center"/>
    </xf>
    <xf numFmtId="287" fontId="7" fillId="0" borderId="29">
      <alignment vertical="center"/>
    </xf>
    <xf numFmtId="287" fontId="7" fillId="0" borderId="29">
      <alignment vertical="center"/>
    </xf>
    <xf numFmtId="287" fontId="7" fillId="0" borderId="29">
      <alignment vertical="center"/>
    </xf>
    <xf numFmtId="287" fontId="7" fillId="0" borderId="29">
      <alignment vertical="center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228" fontId="53" fillId="0" borderId="0" applyFont="0" applyFill="0" applyBorder="0" applyAlignment="0" applyProtection="0"/>
    <xf numFmtId="288" fontId="53" fillId="0" borderId="0" applyFont="0" applyFill="0" applyBorder="0" applyAlignment="0" applyProtection="0"/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8" fontId="55" fillId="0" borderId="0" applyFont="0" applyFill="0" applyBorder="0" applyAlignment="0" applyProtection="0"/>
    <xf numFmtId="0" fontId="7" fillId="0" borderId="0">
      <protection locked="0"/>
    </xf>
    <xf numFmtId="209" fontId="55" fillId="0" borderId="0" applyFont="0" applyFill="0" applyBorder="0" applyAlignment="0" applyProtection="0"/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22" fontId="53" fillId="0" borderId="0" applyFont="0" applyFill="0" applyBorder="0" applyAlignment="0" applyProtection="0"/>
    <xf numFmtId="201" fontId="44" fillId="0" borderId="0">
      <protection locked="0"/>
    </xf>
    <xf numFmtId="235" fontId="53" fillId="0" borderId="0" applyFont="0" applyFill="0" applyBorder="0" applyAlignment="0" applyProtection="0"/>
    <xf numFmtId="210" fontId="44" fillId="0" borderId="0">
      <protection locked="0"/>
    </xf>
    <xf numFmtId="210" fontId="44" fillId="0" borderId="0">
      <protection locked="0"/>
    </xf>
    <xf numFmtId="209" fontId="166" fillId="0" borderId="0" applyFont="0" applyFill="0" applyBorder="0" applyAlignment="0" applyProtection="0"/>
    <xf numFmtId="178" fontId="55" fillId="0" borderId="0" applyFont="0" applyFill="0" applyBorder="0" applyAlignment="0" applyProtection="0"/>
    <xf numFmtId="4" fontId="44" fillId="0" borderId="0">
      <protection locked="0"/>
    </xf>
    <xf numFmtId="4" fontId="44" fillId="0" borderId="0">
      <protection locked="0"/>
    </xf>
    <xf numFmtId="211" fontId="44" fillId="0" borderId="0">
      <protection locked="0"/>
    </xf>
    <xf numFmtId="211" fontId="4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37" fontId="55" fillId="0" borderId="0"/>
    <xf numFmtId="0" fontId="65" fillId="0" borderId="0"/>
    <xf numFmtId="0" fontId="55" fillId="0" borderId="0"/>
    <xf numFmtId="0" fontId="55" fillId="0" borderId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289" fontId="7" fillId="0" borderId="0" applyFill="0" applyBorder="0" applyAlignment="0"/>
    <xf numFmtId="290" fontId="7" fillId="0" borderId="0" applyFill="0" applyBorder="0" applyAlignment="0"/>
    <xf numFmtId="251" fontId="7" fillId="0" borderId="0" applyFill="0" applyBorder="0" applyAlignment="0"/>
    <xf numFmtId="291" fontId="7" fillId="0" borderId="0" applyFill="0" applyBorder="0" applyAlignment="0"/>
    <xf numFmtId="292" fontId="7" fillId="0" borderId="0" applyFill="0" applyBorder="0" applyAlignment="0"/>
    <xf numFmtId="198" fontId="7" fillId="0" borderId="0" applyFill="0" applyBorder="0" applyAlignment="0"/>
    <xf numFmtId="289" fontId="7" fillId="0" borderId="0" applyFill="0" applyBorder="0" applyAlignment="0"/>
    <xf numFmtId="0" fontId="44" fillId="0" borderId="27">
      <protection locked="0"/>
    </xf>
    <xf numFmtId="0" fontId="44" fillId="0" borderId="27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41" fontId="65" fillId="0" borderId="0" applyFont="0" applyFill="0" applyBorder="0" applyAlignment="0" applyProtection="0"/>
    <xf numFmtId="0" fontId="37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177" fontId="9" fillId="0" borderId="0" applyFont="0" applyFill="0" applyBorder="0" applyAlignment="0" applyProtection="0"/>
    <xf numFmtId="292" fontId="7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37" fillId="0" borderId="0" applyFont="0" applyFill="0" applyBorder="0" applyAlignment="0" applyProtection="0"/>
    <xf numFmtId="289" fontId="7" fillId="0" borderId="0" applyFont="0" applyFill="0" applyBorder="0" applyAlignment="0" applyProtection="0"/>
    <xf numFmtId="252" fontId="7" fillId="0" borderId="0" applyFont="0" applyFill="0" applyBorder="0" applyAlignment="0" applyProtection="0"/>
    <xf numFmtId="252" fontId="7" fillId="0" borderId="0" applyFont="0" applyFill="0" applyBorder="0" applyAlignment="0" applyProtection="0"/>
    <xf numFmtId="252" fontId="7" fillId="0" borderId="0" applyFont="0" applyFill="0" applyBorder="0" applyAlignment="0" applyProtection="0"/>
    <xf numFmtId="252" fontId="7" fillId="0" borderId="0" applyFont="0" applyFill="0" applyBorder="0" applyAlignment="0" applyProtection="0"/>
    <xf numFmtId="252" fontId="7" fillId="0" borderId="0" applyFont="0" applyFill="0" applyBorder="0" applyAlignment="0" applyProtection="0"/>
    <xf numFmtId="294" fontId="7" fillId="0" borderId="0" applyFont="0" applyFill="0" applyBorder="0" applyAlignment="0" applyProtection="0"/>
    <xf numFmtId="295" fontId="10" fillId="0" borderId="0"/>
    <xf numFmtId="295" fontId="10" fillId="0" borderId="0"/>
    <xf numFmtId="295" fontId="10" fillId="0" borderId="0"/>
    <xf numFmtId="295" fontId="10" fillId="0" borderId="0"/>
    <xf numFmtId="295" fontId="10" fillId="0" borderId="0"/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0" fontId="65" fillId="0" borderId="0" applyProtection="0"/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14" fontId="42" fillId="0" borderId="0" applyFill="0" applyBorder="0" applyAlignment="0"/>
    <xf numFmtId="0" fontId="65" fillId="0" borderId="0" applyProtection="0"/>
    <xf numFmtId="252" fontId="7" fillId="0" borderId="96">
      <alignment vertical="center"/>
    </xf>
    <xf numFmtId="296" fontId="7" fillId="0" borderId="29">
      <alignment vertical="center"/>
    </xf>
    <xf numFmtId="216" fontId="44" fillId="0" borderId="0">
      <protection locked="0"/>
    </xf>
    <xf numFmtId="216" fontId="44" fillId="0" borderId="0">
      <protection locked="0"/>
    </xf>
    <xf numFmtId="217" fontId="44" fillId="0" borderId="0">
      <protection locked="0"/>
    </xf>
    <xf numFmtId="217" fontId="44" fillId="0" borderId="0">
      <protection locked="0"/>
    </xf>
    <xf numFmtId="292" fontId="7" fillId="0" borderId="0" applyFill="0" applyBorder="0" applyAlignment="0"/>
    <xf numFmtId="289" fontId="7" fillId="0" borderId="0" applyFill="0" applyBorder="0" applyAlignment="0"/>
    <xf numFmtId="292" fontId="7" fillId="0" borderId="0" applyFill="0" applyBorder="0" applyAlignment="0"/>
    <xf numFmtId="198" fontId="7" fillId="0" borderId="0" applyFill="0" applyBorder="0" applyAlignment="0"/>
    <xf numFmtId="289" fontId="7" fillId="0" borderId="0" applyFill="0" applyBorder="0" applyAlignment="0"/>
    <xf numFmtId="297" fontId="44" fillId="0" borderId="0">
      <protection locked="0"/>
    </xf>
    <xf numFmtId="297" fontId="44" fillId="0" borderId="0">
      <protection locked="0"/>
    </xf>
    <xf numFmtId="297" fontId="44" fillId="0" borderId="0">
      <protection locked="0"/>
    </xf>
    <xf numFmtId="297" fontId="44" fillId="0" borderId="0">
      <protection locked="0"/>
    </xf>
    <xf numFmtId="297" fontId="44" fillId="0" borderId="0">
      <protection locked="0"/>
    </xf>
    <xf numFmtId="297" fontId="44" fillId="0" borderId="0">
      <protection locked="0"/>
    </xf>
    <xf numFmtId="297" fontId="44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" fontId="65" fillId="0" borderId="0" applyProtection="0"/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" fontId="65" fillId="0" borderId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0" fontId="73" fillId="0" borderId="0" applyProtection="0"/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0" fontId="73" fillId="0" borderId="0" applyProtection="0"/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0" fontId="11" fillId="0" borderId="0" applyProtection="0"/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0" fontId="11" fillId="0" borderId="0" applyProtection="0"/>
    <xf numFmtId="0" fontId="167" fillId="0" borderId="0" applyNumberFormat="0" applyFill="0" applyBorder="0" applyAlignment="0" applyProtection="0">
      <alignment vertical="top"/>
      <protection locked="0"/>
    </xf>
    <xf numFmtId="299" fontId="7" fillId="0" borderId="29">
      <alignment vertical="center"/>
    </xf>
    <xf numFmtId="30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301" fontId="7" fillId="0" borderId="29">
      <alignment vertical="center"/>
    </xf>
    <xf numFmtId="301" fontId="7" fillId="0" borderId="29">
      <alignment vertical="center"/>
    </xf>
    <xf numFmtId="301" fontId="7" fillId="0" borderId="29">
      <alignment vertical="center"/>
    </xf>
    <xf numFmtId="301" fontId="7" fillId="0" borderId="29">
      <alignment vertical="center"/>
    </xf>
    <xf numFmtId="301" fontId="7" fillId="0" borderId="29">
      <alignment vertical="center"/>
    </xf>
    <xf numFmtId="301" fontId="7" fillId="0" borderId="29">
      <alignment vertical="center"/>
    </xf>
    <xf numFmtId="301" fontId="7" fillId="0" borderId="29">
      <alignment vertical="center"/>
    </xf>
    <xf numFmtId="301" fontId="7" fillId="0" borderId="29">
      <alignment vertical="center"/>
    </xf>
    <xf numFmtId="301" fontId="7" fillId="0" borderId="29">
      <alignment vertical="center"/>
    </xf>
    <xf numFmtId="301" fontId="7" fillId="0" borderId="29">
      <alignment vertical="center"/>
    </xf>
    <xf numFmtId="292" fontId="7" fillId="0" borderId="0" applyFill="0" applyBorder="0" applyAlignment="0"/>
    <xf numFmtId="289" fontId="7" fillId="0" borderId="0" applyFill="0" applyBorder="0" applyAlignment="0"/>
    <xf numFmtId="292" fontId="7" fillId="0" borderId="0" applyFill="0" applyBorder="0" applyAlignment="0"/>
    <xf numFmtId="198" fontId="7" fillId="0" borderId="0" applyFill="0" applyBorder="0" applyAlignment="0"/>
    <xf numFmtId="289" fontId="7" fillId="0" borderId="0" applyFill="0" applyBorder="0" applyAlignment="0"/>
    <xf numFmtId="302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2" fontId="7" fillId="0" borderId="29">
      <alignment horizontal="right" vertical="center"/>
    </xf>
    <xf numFmtId="302" fontId="7" fillId="0" borderId="29">
      <alignment horizontal="right" vertical="center"/>
    </xf>
    <xf numFmtId="302" fontId="7" fillId="0" borderId="29">
      <alignment horizontal="right" vertical="center"/>
    </xf>
    <xf numFmtId="302" fontId="7" fillId="0" borderId="29">
      <alignment horizontal="right" vertical="center"/>
    </xf>
    <xf numFmtId="302" fontId="7" fillId="0" borderId="29">
      <alignment horizontal="right" vertical="center"/>
    </xf>
    <xf numFmtId="302" fontId="7" fillId="0" borderId="29">
      <alignment horizontal="right" vertical="center"/>
    </xf>
    <xf numFmtId="302" fontId="7" fillId="0" borderId="29">
      <alignment horizontal="right" vertical="center"/>
    </xf>
    <xf numFmtId="302" fontId="7" fillId="0" borderId="29">
      <alignment horizontal="right" vertical="center"/>
    </xf>
    <xf numFmtId="302" fontId="7" fillId="0" borderId="29">
      <alignment horizontal="right" vertical="center"/>
    </xf>
    <xf numFmtId="304" fontId="7" fillId="0" borderId="29">
      <alignment vertical="center"/>
    </xf>
    <xf numFmtId="0" fontId="65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8" fillId="4" borderId="0"/>
    <xf numFmtId="291" fontId="7" fillId="0" borderId="0" applyFont="0" applyFill="0" applyBorder="0" applyAlignment="0" applyProtection="0"/>
    <xf numFmtId="298" fontId="7" fillId="0" borderId="0" applyFont="0" applyFill="0" applyBorder="0" applyAlignment="0" applyProtection="0"/>
    <xf numFmtId="305" fontId="7" fillId="0" borderId="0" applyFont="0" applyFill="0" applyBorder="0" applyAlignment="0" applyProtection="0"/>
    <xf numFmtId="292" fontId="7" fillId="0" borderId="0" applyFill="0" applyBorder="0" applyAlignment="0"/>
    <xf numFmtId="289" fontId="7" fillId="0" borderId="0" applyFill="0" applyBorder="0" applyAlignment="0"/>
    <xf numFmtId="292" fontId="7" fillId="0" borderId="0" applyFill="0" applyBorder="0" applyAlignment="0"/>
    <xf numFmtId="198" fontId="7" fillId="0" borderId="0" applyFill="0" applyBorder="0" applyAlignment="0"/>
    <xf numFmtId="289" fontId="7" fillId="0" borderId="0" applyFill="0" applyBorder="0" applyAlignment="0"/>
    <xf numFmtId="9" fontId="169" fillId="0" borderId="0" applyFont="0" applyFill="0" applyProtection="0"/>
    <xf numFmtId="222" fontId="7" fillId="0" borderId="0" applyNumberFormat="0" applyFill="0" applyBorder="0" applyAlignment="0" applyProtection="0">
      <alignment horizontal="left"/>
    </xf>
    <xf numFmtId="222" fontId="7" fillId="0" borderId="0" applyNumberFormat="0" applyFill="0" applyBorder="0" applyAlignment="0" applyProtection="0">
      <alignment horizontal="left"/>
    </xf>
    <xf numFmtId="222" fontId="7" fillId="0" borderId="0" applyNumberFormat="0" applyFill="0" applyBorder="0" applyAlignment="0" applyProtection="0">
      <alignment horizontal="left"/>
    </xf>
    <xf numFmtId="222" fontId="7" fillId="0" borderId="0" applyNumberFormat="0" applyFill="0" applyBorder="0" applyAlignment="0" applyProtection="0">
      <alignment horizontal="left"/>
    </xf>
    <xf numFmtId="222" fontId="7" fillId="0" borderId="0" applyNumberFormat="0" applyFill="0" applyBorder="0" applyAlignment="0" applyProtection="0">
      <alignment horizontal="left"/>
    </xf>
    <xf numFmtId="0" fontId="169" fillId="0" borderId="0"/>
    <xf numFmtId="49" fontId="42" fillId="0" borderId="0" applyFill="0" applyBorder="0" applyAlignment="0"/>
    <xf numFmtId="305" fontId="7" fillId="0" borderId="0" applyFill="0" applyBorder="0" applyAlignment="0"/>
    <xf numFmtId="306" fontId="7" fillId="0" borderId="0" applyFill="0" applyBorder="0" applyAlignment="0"/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0" fontId="65" fillId="0" borderId="68" applyProtection="0"/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0" fontId="65" fillId="0" borderId="68" applyProtection="0"/>
    <xf numFmtId="307" fontId="7" fillId="0" borderId="0" applyFont="0" applyFill="0" applyBorder="0" applyAlignment="0" applyProtection="0"/>
    <xf numFmtId="239" fontId="7" fillId="0" borderId="0" applyFont="0" applyFill="0" applyBorder="0" applyAlignment="0" applyProtection="0"/>
    <xf numFmtId="49" fontId="61" fillId="0" borderId="29">
      <alignment horizontal="center" vertical="center"/>
    </xf>
    <xf numFmtId="308" fontId="122" fillId="0" borderId="0" applyFont="0" applyFill="0" applyBorder="0" applyAlignment="0" applyProtection="0">
      <alignment horizontal="right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309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309" fontId="7" fillId="0" borderId="29">
      <alignment vertical="center"/>
    </xf>
    <xf numFmtId="309" fontId="7" fillId="0" borderId="29">
      <alignment vertical="center"/>
    </xf>
    <xf numFmtId="309" fontId="7" fillId="0" borderId="29">
      <alignment vertical="center"/>
    </xf>
    <xf numFmtId="309" fontId="7" fillId="0" borderId="29">
      <alignment vertical="center"/>
    </xf>
    <xf numFmtId="309" fontId="7" fillId="0" borderId="29">
      <alignment vertical="center"/>
    </xf>
    <xf numFmtId="309" fontId="7" fillId="0" borderId="29">
      <alignment vertical="center"/>
    </xf>
    <xf numFmtId="309" fontId="7" fillId="0" borderId="29">
      <alignment vertical="center"/>
    </xf>
    <xf numFmtId="309" fontId="7" fillId="0" borderId="29">
      <alignment vertical="center"/>
    </xf>
    <xf numFmtId="309" fontId="7" fillId="0" borderId="29">
      <alignment vertical="center"/>
    </xf>
    <xf numFmtId="310" fontId="7" fillId="0" borderId="29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86" fillId="0" borderId="0" applyFont="0" applyFill="0" applyBorder="0" applyAlignment="0" applyProtection="0"/>
    <xf numFmtId="183" fontId="171" fillId="0" borderId="63" applyFont="0" applyFill="0" applyBorder="0" applyAlignment="0" applyProtection="0">
      <alignment horizontal="center" vertical="center"/>
    </xf>
    <xf numFmtId="0" fontId="86" fillId="0" borderId="0" applyFont="0" applyFill="0" applyBorder="0" applyAlignment="0" applyProtection="0"/>
    <xf numFmtId="0" fontId="13" fillId="0" borderId="0"/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201" fontId="49" fillId="0" borderId="0">
      <protection locked="0"/>
    </xf>
    <xf numFmtId="180" fontId="7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52" fillId="0" borderId="0" applyNumberFormat="0" applyFont="0" applyFill="0" applyBorder="0" applyProtection="0">
      <alignment horizontal="centerContinuous" vertical="center"/>
    </xf>
    <xf numFmtId="0" fontId="52" fillId="0" borderId="0" applyNumberFormat="0" applyFont="0" applyFill="0" applyBorder="0" applyProtection="0">
      <alignment horizontal="centerContinuous" vertical="center"/>
    </xf>
    <xf numFmtId="188" fontId="52" fillId="0" borderId="0" applyNumberFormat="0" applyFont="0" applyFill="0" applyBorder="0" applyProtection="0">
      <alignment horizontal="centerContinuous"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89" fillId="0" borderId="94"/>
    <xf numFmtId="4" fontId="89" fillId="0" borderId="33"/>
    <xf numFmtId="312" fontId="7" fillId="0" borderId="33"/>
    <xf numFmtId="0" fontId="7" fillId="0" borderId="33"/>
    <xf numFmtId="313" fontId="61" fillId="0" borderId="0" applyFont="0" applyFill="0" applyBorder="0" applyAlignment="0" applyProtection="0"/>
    <xf numFmtId="0" fontId="52" fillId="0" borderId="0" applyFont="0" applyFill="0" applyBorder="0" applyProtection="0">
      <alignment horizontal="centerContinuous" vertical="center"/>
    </xf>
    <xf numFmtId="207" fontId="52" fillId="0" borderId="0" applyFont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50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10" fillId="0" borderId="0"/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4" fillId="0" borderId="0" applyNumberFormat="0" applyFill="0" applyBorder="0" applyAlignment="0" applyProtection="0">
      <alignment vertical="top"/>
      <protection locked="0"/>
    </xf>
    <xf numFmtId="0" fontId="61" fillId="0" borderId="25">
      <alignment vertical="center"/>
    </xf>
    <xf numFmtId="302" fontId="7" fillId="0" borderId="29" applyBorder="0">
      <alignment horizontal="left"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314" fontId="22" fillId="0" borderId="0" applyFill="0" applyBorder="0">
      <alignment horizontal="centerContinuous"/>
    </xf>
    <xf numFmtId="315" fontId="22" fillId="0" borderId="0" applyFill="0" applyBorder="0">
      <alignment horizontal="centerContinuous"/>
    </xf>
    <xf numFmtId="316" fontId="4" fillId="0" borderId="0" applyFont="0" applyFill="0" applyBorder="0" applyAlignment="0" applyProtection="0"/>
    <xf numFmtId="206" fontId="101" fillId="0" borderId="0" applyFont="0" applyFill="0" applyBorder="0" applyAlignment="0" applyProtection="0"/>
    <xf numFmtId="188" fontId="6" fillId="0" borderId="0" applyFont="0" applyFill="0" applyBorder="0" applyAlignment="0" applyProtection="0"/>
    <xf numFmtId="20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06" fontId="101" fillId="0" borderId="0" applyFont="0" applyFill="0" applyBorder="0" applyAlignment="0" applyProtection="0"/>
    <xf numFmtId="206" fontId="101" fillId="0" borderId="0" applyFont="0" applyFill="0" applyBorder="0" applyAlignment="0" applyProtection="0"/>
    <xf numFmtId="207" fontId="4" fillId="0" borderId="0" applyFont="0" applyFill="0" applyBorder="0" applyAlignment="0" applyProtection="0"/>
    <xf numFmtId="0" fontId="52" fillId="0" borderId="0" applyNumberFormat="0" applyFont="0" applyFill="0" applyBorder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17" fontId="130" fillId="0" borderId="0" applyFill="0" applyBorder="0">
      <alignment horizontal="centerContinuous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4" fillId="0" borderId="29">
      <alignment horizontal="distributed" vertical="center"/>
    </xf>
    <xf numFmtId="0" fontId="4" fillId="0" borderId="33">
      <alignment horizontal="distributed" vertical="top"/>
    </xf>
    <xf numFmtId="0" fontId="4" fillId="0" borderId="63">
      <alignment horizontal="distributed"/>
    </xf>
    <xf numFmtId="177" fontId="179" fillId="0" borderId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318" fontId="22" fillId="0" borderId="0" applyFill="0" applyBorder="0">
      <alignment horizontal="centerContinuous"/>
    </xf>
    <xf numFmtId="319" fontId="22" fillId="0" borderId="0" applyFill="0" applyBorder="0">
      <alignment horizontal="centerContinuous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320" fontId="122" fillId="0" borderId="0" applyFont="0" applyFill="0" applyBorder="0" applyAlignment="0" applyProtection="0"/>
    <xf numFmtId="201" fontId="49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180" fontId="7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228" fontId="13" fillId="0" borderId="0" applyFont="0" applyFill="0" applyBorder="0" applyAlignment="0" applyProtection="0">
      <alignment horizontal="centerContinuous" vertical="center"/>
    </xf>
    <xf numFmtId="201" fontId="49" fillId="0" borderId="0">
      <protection locked="0"/>
    </xf>
    <xf numFmtId="180" fontId="7" fillId="0" borderId="0">
      <protection locked="0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2" fontId="4" fillId="4" borderId="0" applyFill="0" applyBorder="0" applyProtection="0">
      <alignment horizontal="right"/>
    </xf>
    <xf numFmtId="322" fontId="4" fillId="4" borderId="0" applyFill="0" applyBorder="0" applyProtection="0">
      <alignment horizontal="right"/>
    </xf>
    <xf numFmtId="322" fontId="4" fillId="4" borderId="0" applyFill="0" applyBorder="0" applyProtection="0">
      <alignment horizontal="right"/>
    </xf>
    <xf numFmtId="322" fontId="4" fillId="4" borderId="0" applyFill="0" applyBorder="0" applyProtection="0">
      <alignment horizontal="right"/>
    </xf>
    <xf numFmtId="322" fontId="4" fillId="4" borderId="0" applyFill="0" applyBorder="0" applyProtection="0">
      <alignment horizontal="right"/>
    </xf>
    <xf numFmtId="322" fontId="4" fillId="4" borderId="0" applyFill="0" applyBorder="0" applyProtection="0">
      <alignment horizontal="right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187" fontId="119" fillId="0" borderId="29" applyNumberFormat="0" applyFont="0" applyFill="0" applyAlignment="0" applyProtection="0">
      <alignment horizontal="left" vertical="center"/>
    </xf>
    <xf numFmtId="201" fontId="49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180" fontId="7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201" fontId="49" fillId="0" borderId="0">
      <protection locked="0"/>
    </xf>
    <xf numFmtId="180" fontId="7" fillId="0" borderId="0">
      <protection locked="0"/>
    </xf>
    <xf numFmtId="42" fontId="4" fillId="0" borderId="0" applyFont="0" applyFill="0" applyBorder="0" applyAlignment="0" applyProtection="0"/>
    <xf numFmtId="42" fontId="7" fillId="0" borderId="0" applyFont="0" applyFill="0" applyBorder="0" applyAlignment="0" applyProtection="0"/>
    <xf numFmtId="10" fontId="86" fillId="0" borderId="0" applyFont="0" applyFill="0" applyBorder="0" applyAlignment="0" applyProtection="0"/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0" fontId="7" fillId="0" borderId="0"/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0" fontId="7" fillId="0" borderId="0"/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180" fontId="7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3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36" fillId="0" borderId="0">
      <alignment vertical="center"/>
    </xf>
    <xf numFmtId="0" fontId="36" fillId="0" borderId="0">
      <alignment vertical="center"/>
    </xf>
    <xf numFmtId="0" fontId="7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7" fillId="0" borderId="0"/>
    <xf numFmtId="0" fontId="7" fillId="0" borderId="0"/>
    <xf numFmtId="0" fontId="5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3" fillId="0" borderId="0"/>
    <xf numFmtId="0" fontId="86" fillId="0" borderId="27" applyNumberFormat="0" applyFont="0" applyFill="0" applyAlignment="0" applyProtection="0"/>
    <xf numFmtId="237" fontId="86" fillId="0" borderId="0" applyFont="0" applyFill="0" applyBorder="0" applyAlignment="0" applyProtection="0"/>
    <xf numFmtId="221" fontId="8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103">
      <alignment horizontal="left" vertical="center"/>
    </xf>
    <xf numFmtId="0" fontId="181" fillId="0" borderId="0" applyNumberFormat="0" applyFill="0" applyBorder="0" applyAlignment="0" applyProtection="0"/>
    <xf numFmtId="0" fontId="37" fillId="0" borderId="38">
      <alignment horizontal="center"/>
    </xf>
    <xf numFmtId="0" fontId="37" fillId="0" borderId="38">
      <alignment horizontal="center"/>
    </xf>
    <xf numFmtId="0" fontId="37" fillId="0" borderId="0" applyNumberFormat="0" applyFont="0" applyFill="0" applyBorder="0" applyAlignment="0" applyProtection="0"/>
    <xf numFmtId="0" fontId="37" fillId="0" borderId="0" applyNumberFormat="0" applyFont="0" applyFill="0" applyBorder="0" applyAlignment="0" applyProtection="0"/>
    <xf numFmtId="0" fontId="37" fillId="0" borderId="0" applyNumberFormat="0" applyFont="0" applyFill="0" applyBorder="0" applyAlignment="0" applyProtection="0"/>
    <xf numFmtId="0" fontId="37" fillId="0" borderId="0" applyNumberFormat="0" applyFont="0" applyFill="0" applyBorder="0" applyAlignment="0" applyProtection="0"/>
    <xf numFmtId="38" fontId="4" fillId="0" borderId="108">
      <alignment horizontal="right"/>
    </xf>
    <xf numFmtId="0" fontId="9" fillId="0" borderId="0" applyFont="0" applyFill="0" applyBorder="0" applyAlignment="0" applyProtection="0"/>
    <xf numFmtId="0" fontId="9" fillId="0" borderId="0"/>
    <xf numFmtId="0" fontId="40" fillId="0" borderId="0"/>
    <xf numFmtId="323" fontId="7" fillId="0" borderId="0" applyFont="0" applyFill="0" applyBorder="0" applyAlignment="0" applyProtection="0"/>
    <xf numFmtId="0" fontId="40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0" fontId="4" fillId="0" borderId="0"/>
    <xf numFmtId="177" fontId="12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0" fontId="9" fillId="0" borderId="0"/>
    <xf numFmtId="0" fontId="40" fillId="0" borderId="0"/>
    <xf numFmtId="0" fontId="40" fillId="0" borderId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0" fontId="9" fillId="0" borderId="0"/>
    <xf numFmtId="177" fontId="12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0" fontId="9" fillId="0" borderId="0"/>
    <xf numFmtId="177" fontId="120" fillId="0" borderId="0" applyFont="0" applyFill="0" applyBorder="0" applyAlignment="0" applyProtection="0"/>
    <xf numFmtId="0" fontId="9" fillId="0" borderId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0" fontId="4" fillId="0" borderId="0"/>
    <xf numFmtId="323" fontId="7" fillId="0" borderId="0" applyFont="0" applyFill="0" applyBorder="0" applyAlignment="0" applyProtection="0"/>
    <xf numFmtId="0" fontId="9" fillId="0" borderId="0"/>
    <xf numFmtId="323" fontId="7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0" fontId="9" fillId="0" borderId="0"/>
    <xf numFmtId="0" fontId="9" fillId="0" borderId="0"/>
    <xf numFmtId="0" fontId="40" fillId="0" borderId="0"/>
    <xf numFmtId="177" fontId="120" fillId="0" borderId="0" applyFont="0" applyFill="0" applyBorder="0" applyAlignment="0" applyProtection="0"/>
    <xf numFmtId="0" fontId="9" fillId="0" borderId="0"/>
    <xf numFmtId="0" fontId="4" fillId="0" borderId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0" fontId="9" fillId="0" borderId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0" fontId="9" fillId="0" borderId="0"/>
    <xf numFmtId="323" fontId="7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0" fontId="9" fillId="0" borderId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0" fontId="9" fillId="0" borderId="0"/>
    <xf numFmtId="0" fontId="4" fillId="0" borderId="0"/>
    <xf numFmtId="0" fontId="9" fillId="0" borderId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0" fontId="4" fillId="0" borderId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324" fontId="9" fillId="0" borderId="0" applyFont="0" applyFill="0" applyBorder="0" applyAlignment="0" applyProtection="0"/>
    <xf numFmtId="38" fontId="114" fillId="0" borderId="28">
      <alignment horizontal="right" vertical="center"/>
      <protection locked="0"/>
    </xf>
    <xf numFmtId="0" fontId="9" fillId="0" borderId="0" applyNumberFormat="0" applyFill="0" applyBorder="0" applyAlignment="0" applyProtection="0"/>
    <xf numFmtId="0" fontId="44" fillId="0" borderId="0">
      <protection locked="0"/>
    </xf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9" fillId="0" borderId="0"/>
    <xf numFmtId="0" fontId="7" fillId="0" borderId="0" applyFont="0" applyFill="0" applyBorder="0" applyAlignment="0" applyProtection="0"/>
    <xf numFmtId="3" fontId="182" fillId="0" borderId="0">
      <alignment horizontal="center"/>
    </xf>
    <xf numFmtId="3" fontId="37" fillId="0" borderId="0" applyFont="0" applyFill="0" applyBorder="0" applyAlignment="0" applyProtection="0"/>
    <xf numFmtId="325" fontId="7" fillId="0" borderId="0"/>
    <xf numFmtId="43" fontId="9" fillId="0" borderId="0" applyFont="0" applyFill="0" applyBorder="0" applyAlignment="0" applyProtection="0"/>
    <xf numFmtId="0" fontId="183" fillId="0" borderId="0" applyNumberFormat="0" applyFill="0" applyBorder="0" applyAlignment="0" applyProtection="0"/>
    <xf numFmtId="0" fontId="44" fillId="0" borderId="0">
      <protection locked="0"/>
    </xf>
    <xf numFmtId="0" fontId="183" fillId="0" borderId="0" applyNumberFormat="0" applyFill="0" applyBorder="0" applyAlignment="0" applyProtection="0"/>
    <xf numFmtId="0" fontId="44" fillId="0" borderId="0">
      <protection locked="0"/>
    </xf>
    <xf numFmtId="326" fontId="7" fillId="0" borderId="0"/>
    <xf numFmtId="218" fontId="61" fillId="0" borderId="0" applyFont="0" applyFill="0" applyBorder="0" applyAlignment="0" applyProtection="0">
      <alignment vertical="center"/>
    </xf>
    <xf numFmtId="327" fontId="4" fillId="0" borderId="0">
      <protection locked="0"/>
    </xf>
    <xf numFmtId="0" fontId="183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46" fillId="0" borderId="0">
      <protection locked="0"/>
    </xf>
    <xf numFmtId="0" fontId="46" fillId="0" borderId="0">
      <protection locked="0"/>
    </xf>
    <xf numFmtId="0" fontId="52" fillId="0" borderId="109" applyNumberFormat="0" applyBorder="0" applyAlignment="0"/>
    <xf numFmtId="328" fontId="9" fillId="0" borderId="0" applyFont="0" applyFill="0" applyBorder="0" applyAlignment="0" applyProtection="0"/>
    <xf numFmtId="0" fontId="133" fillId="0" borderId="0">
      <alignment horizontal="left"/>
    </xf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9" fillId="0" borderId="0"/>
    <xf numFmtId="0" fontId="4" fillId="0" borderId="0">
      <protection locked="0"/>
    </xf>
    <xf numFmtId="30" fontId="185" fillId="0" borderId="0" applyNumberFormat="0" applyFill="0" applyBorder="0" applyAlignment="0" applyProtection="0">
      <alignment horizontal="left"/>
    </xf>
    <xf numFmtId="0" fontId="134" fillId="0" borderId="0">
      <alignment horizontal="center"/>
    </xf>
    <xf numFmtId="0" fontId="183" fillId="0" borderId="0" applyNumberFormat="0" applyFill="0" applyBorder="0" applyAlignment="0" applyProtection="0"/>
    <xf numFmtId="254" fontId="4" fillId="0" borderId="0">
      <protection locked="0"/>
    </xf>
    <xf numFmtId="0" fontId="114" fillId="0" borderId="0" applyBorder="0" applyAlignment="0"/>
    <xf numFmtId="0" fontId="114" fillId="0" borderId="107" applyBorder="0" applyAlignment="0">
      <alignment horizontal="center"/>
    </xf>
    <xf numFmtId="0" fontId="114" fillId="0" borderId="110"/>
    <xf numFmtId="0" fontId="182" fillId="0" borderId="0" applyFont="0" applyAlignment="0">
      <alignment horizontal="left"/>
    </xf>
    <xf numFmtId="0" fontId="4" fillId="0" borderId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0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30" fontId="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30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9" fillId="0" borderId="0"/>
    <xf numFmtId="177" fontId="6" fillId="0" borderId="0" applyFont="0" applyFill="0" applyBorder="0" applyAlignment="0" applyProtection="0"/>
    <xf numFmtId="0" fontId="4" fillId="0" borderId="0" applyFont="0" applyFill="0" applyBorder="0" applyAlignment="0" applyProtection="0"/>
    <xf numFmtId="177" fontId="7" fillId="0" borderId="0" applyFont="0" applyFill="0" applyBorder="0" applyAlignment="0" applyProtection="0"/>
    <xf numFmtId="331" fontId="157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32" fontId="157" fillId="0" borderId="0" applyFont="0" applyFill="0" applyBorder="0" applyAlignment="0" applyProtection="0"/>
    <xf numFmtId="0" fontId="4" fillId="0" borderId="0" applyFont="0" applyFill="0" applyBorder="0" applyAlignment="0" applyProtection="0"/>
    <xf numFmtId="333" fontId="4" fillId="0" borderId="0" applyFont="0" applyFill="0" applyBorder="0" applyAlignment="0" applyProtection="0"/>
    <xf numFmtId="334" fontId="157" fillId="0" borderId="0" applyFont="0" applyFill="0" applyBorder="0" applyAlignment="0" applyProtection="0"/>
    <xf numFmtId="177" fontId="120" fillId="0" borderId="0" applyFont="0" applyFill="0" applyBorder="0" applyAlignment="0" applyProtection="0"/>
    <xf numFmtId="0" fontId="4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0" fontId="4" fillId="0" borderId="0" applyFont="0" applyFill="0" applyBorder="0" applyAlignment="0" applyProtection="0"/>
    <xf numFmtId="330" fontId="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30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4" fillId="0" borderId="0" applyFont="0" applyFill="0" applyBorder="0" applyAlignment="0" applyProtection="0"/>
    <xf numFmtId="329" fontId="157" fillId="0" borderId="0" applyFont="0" applyFill="0" applyBorder="0" applyAlignment="0" applyProtection="0"/>
    <xf numFmtId="177" fontId="7" fillId="0" borderId="0" applyFont="0" applyFill="0" applyBorder="0" applyAlignment="0" applyProtection="0"/>
    <xf numFmtId="331" fontId="157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32" fontId="157" fillId="0" borderId="0" applyFont="0" applyFill="0" applyBorder="0" applyAlignment="0" applyProtection="0"/>
    <xf numFmtId="0" fontId="4" fillId="0" borderId="0" applyFont="0" applyFill="0" applyBorder="0" applyAlignment="0" applyProtection="0"/>
    <xf numFmtId="334" fontId="157" fillId="0" borderId="0" applyFont="0" applyFill="0" applyBorder="0" applyAlignment="0" applyProtection="0"/>
    <xf numFmtId="177" fontId="120" fillId="0" borderId="0" applyFont="0" applyFill="0" applyBorder="0" applyAlignment="0" applyProtection="0"/>
    <xf numFmtId="329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4" fontId="44" fillId="0" borderId="0">
      <protection locked="0"/>
    </xf>
    <xf numFmtId="335" fontId="4" fillId="0" borderId="0">
      <protection locked="0"/>
    </xf>
    <xf numFmtId="0" fontId="4" fillId="0" borderId="106">
      <alignment horizontal="distributed"/>
    </xf>
    <xf numFmtId="0" fontId="186" fillId="0" borderId="0"/>
    <xf numFmtId="0" fontId="12" fillId="4" borderId="0" applyFill="0" applyBorder="0" applyProtection="0">
      <alignment horizontal="right"/>
    </xf>
    <xf numFmtId="336" fontId="157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6" fillId="0" borderId="0"/>
    <xf numFmtId="337" fontId="157" fillId="0" borderId="0">
      <protection locked="0"/>
    </xf>
    <xf numFmtId="338" fontId="4" fillId="0" borderId="0">
      <protection locked="0"/>
    </xf>
    <xf numFmtId="0" fontId="85" fillId="25" borderId="111" applyNumberFormat="0" applyAlignment="0" applyProtection="0">
      <alignment vertical="center"/>
    </xf>
    <xf numFmtId="0" fontId="85" fillId="25" borderId="111" applyNumberFormat="0" applyAlignment="0" applyProtection="0">
      <alignment vertical="center"/>
    </xf>
    <xf numFmtId="0" fontId="85" fillId="25" borderId="111" applyNumberFormat="0" applyAlignment="0" applyProtection="0">
      <alignment vertical="center"/>
    </xf>
    <xf numFmtId="0" fontId="85" fillId="25" borderId="111" applyNumberFormat="0" applyAlignment="0" applyProtection="0">
      <alignment vertical="center"/>
    </xf>
    <xf numFmtId="0" fontId="85" fillId="25" borderId="111" applyNumberFormat="0" applyAlignment="0" applyProtection="0">
      <alignment vertical="center"/>
    </xf>
    <xf numFmtId="0" fontId="7" fillId="12" borderId="112" applyNumberFormat="0" applyFont="0" applyAlignment="0" applyProtection="0">
      <alignment vertical="center"/>
    </xf>
    <xf numFmtId="0" fontId="7" fillId="12" borderId="112" applyNumberFormat="0" applyFont="0" applyAlignment="0" applyProtection="0">
      <alignment vertical="center"/>
    </xf>
    <xf numFmtId="0" fontId="7" fillId="12" borderId="112" applyNumberFormat="0" applyFont="0" applyAlignment="0" applyProtection="0">
      <alignment vertical="center"/>
    </xf>
    <xf numFmtId="0" fontId="7" fillId="12" borderId="112" applyNumberFormat="0" applyFont="0" applyAlignment="0" applyProtection="0">
      <alignment vertical="center"/>
    </xf>
    <xf numFmtId="0" fontId="7" fillId="12" borderId="112" applyNumberFormat="0" applyFont="0" applyAlignment="0" applyProtection="0">
      <alignment vertical="center"/>
    </xf>
    <xf numFmtId="0" fontId="100" fillId="0" borderId="113" applyNumberFormat="0" applyFill="0" applyAlignment="0" applyProtection="0">
      <alignment vertical="center"/>
    </xf>
    <xf numFmtId="0" fontId="100" fillId="0" borderId="113" applyNumberFormat="0" applyFill="0" applyAlignment="0" applyProtection="0">
      <alignment vertical="center"/>
    </xf>
    <xf numFmtId="0" fontId="100" fillId="0" borderId="113" applyNumberFormat="0" applyFill="0" applyAlignment="0" applyProtection="0">
      <alignment vertical="center"/>
    </xf>
    <xf numFmtId="0" fontId="100" fillId="0" borderId="113" applyNumberFormat="0" applyFill="0" applyAlignment="0" applyProtection="0">
      <alignment vertical="center"/>
    </xf>
    <xf numFmtId="0" fontId="100" fillId="0" borderId="113" applyNumberFormat="0" applyFill="0" applyAlignment="0" applyProtection="0">
      <alignment vertical="center"/>
    </xf>
    <xf numFmtId="0" fontId="103" fillId="15" borderId="111" applyNumberFormat="0" applyAlignment="0" applyProtection="0">
      <alignment vertical="center"/>
    </xf>
    <xf numFmtId="0" fontId="103" fillId="15" borderId="111" applyNumberFormat="0" applyAlignment="0" applyProtection="0">
      <alignment vertical="center"/>
    </xf>
    <xf numFmtId="0" fontId="103" fillId="15" borderId="111" applyNumberFormat="0" applyAlignment="0" applyProtection="0">
      <alignment vertical="center"/>
    </xf>
    <xf numFmtId="0" fontId="103" fillId="15" borderId="111" applyNumberFormat="0" applyAlignment="0" applyProtection="0">
      <alignment vertical="center"/>
    </xf>
    <xf numFmtId="0" fontId="103" fillId="15" borderId="111" applyNumberFormat="0" applyAlignment="0" applyProtection="0">
      <alignment vertical="center"/>
    </xf>
    <xf numFmtId="0" fontId="110" fillId="25" borderId="114" applyNumberFormat="0" applyAlignment="0" applyProtection="0">
      <alignment vertical="center"/>
    </xf>
    <xf numFmtId="0" fontId="110" fillId="25" borderId="114" applyNumberFormat="0" applyAlignment="0" applyProtection="0">
      <alignment vertical="center"/>
    </xf>
    <xf numFmtId="0" fontId="110" fillId="25" borderId="114" applyNumberFormat="0" applyAlignment="0" applyProtection="0">
      <alignment vertical="center"/>
    </xf>
    <xf numFmtId="0" fontId="110" fillId="25" borderId="114" applyNumberFormat="0" applyAlignment="0" applyProtection="0">
      <alignment vertical="center"/>
    </xf>
    <xf numFmtId="0" fontId="110" fillId="25" borderId="114" applyNumberFormat="0" applyAlignment="0" applyProtection="0">
      <alignment vertical="center"/>
    </xf>
    <xf numFmtId="0" fontId="7" fillId="0" borderId="0"/>
    <xf numFmtId="0" fontId="36" fillId="0" borderId="0">
      <alignment vertical="center"/>
    </xf>
    <xf numFmtId="9" fontId="7" fillId="0" borderId="0" applyFont="0" applyFill="0" applyBorder="0" applyAlignment="0" applyProtection="0">
      <alignment vertical="center"/>
    </xf>
  </cellStyleXfs>
  <cellXfs count="423">
    <xf numFmtId="0" fontId="0" fillId="0" borderId="0" xfId="0"/>
    <xf numFmtId="0" fontId="24" fillId="0" borderId="29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 wrapText="1"/>
    </xf>
    <xf numFmtId="184" fontId="23" fillId="0" borderId="29" xfId="0" applyNumberFormat="1" applyFont="1" applyFill="1" applyBorder="1" applyAlignment="1">
      <alignment horizontal="center" vertical="center" wrapText="1"/>
    </xf>
    <xf numFmtId="184" fontId="24" fillId="0" borderId="29" xfId="0" applyNumberFormat="1" applyFont="1" applyFill="1" applyBorder="1" applyAlignment="1">
      <alignment horizontal="center" vertical="center"/>
    </xf>
    <xf numFmtId="0" fontId="22" fillId="8" borderId="29" xfId="0" applyFont="1" applyFill="1" applyBorder="1" applyAlignment="1">
      <alignment vertical="center"/>
    </xf>
    <xf numFmtId="181" fontId="19" fillId="0" borderId="29" xfId="0" applyNumberFormat="1" applyFont="1" applyFill="1" applyBorder="1" applyAlignment="1">
      <alignment horizontal="center" vertical="center" wrapText="1"/>
    </xf>
    <xf numFmtId="181" fontId="22" fillId="0" borderId="29" xfId="0" applyNumberFormat="1" applyFont="1" applyFill="1" applyBorder="1" applyAlignment="1">
      <alignment horizontal="center" vertical="center"/>
    </xf>
    <xf numFmtId="181" fontId="24" fillId="0" borderId="29" xfId="0" applyNumberFormat="1" applyFont="1" applyFill="1" applyBorder="1" applyAlignment="1">
      <alignment horizontal="center" vertical="center"/>
    </xf>
    <xf numFmtId="181" fontId="24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184" fontId="24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181" fontId="22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22" fillId="0" borderId="29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183" fontId="24" fillId="0" borderId="0" xfId="0" applyNumberFormat="1" applyFont="1" applyBorder="1" applyAlignment="1">
      <alignment vertical="center"/>
    </xf>
    <xf numFmtId="176" fontId="24" fillId="0" borderId="0" xfId="0" applyNumberFormat="1" applyFont="1" applyBorder="1" applyAlignment="1">
      <alignment vertical="center"/>
    </xf>
    <xf numFmtId="188" fontId="24" fillId="0" borderId="0" xfId="0" applyNumberFormat="1" applyFont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187" fontId="28" fillId="0" borderId="0" xfId="0" applyNumberFormat="1" applyFont="1" applyBorder="1" applyAlignment="1">
      <alignment horizontal="center" vertical="center"/>
    </xf>
    <xf numFmtId="187" fontId="24" fillId="0" borderId="29" xfId="0" applyNumberFormat="1" applyFont="1" applyFill="1" applyBorder="1" applyAlignment="1">
      <alignment horizontal="center" vertical="center"/>
    </xf>
    <xf numFmtId="187" fontId="24" fillId="0" borderId="29" xfId="0" applyNumberFormat="1" applyFont="1" applyFill="1" applyBorder="1" applyAlignment="1">
      <alignment horizontal="center" vertical="center" wrapText="1"/>
    </xf>
    <xf numFmtId="190" fontId="22" fillId="0" borderId="29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181" fontId="22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189" fontId="22" fillId="0" borderId="29" xfId="0" applyNumberFormat="1" applyFont="1" applyBorder="1" applyAlignment="1">
      <alignment horizontal="center" vertical="center"/>
    </xf>
    <xf numFmtId="0" fontId="19" fillId="8" borderId="37" xfId="0" applyFont="1" applyFill="1" applyBorder="1" applyAlignment="1">
      <alignment horizontal="center" vertical="center" wrapText="1"/>
    </xf>
    <xf numFmtId="186" fontId="19" fillId="0" borderId="14" xfId="0" applyNumberFormat="1" applyFont="1" applyFill="1" applyBorder="1" applyAlignment="1">
      <alignment horizontal="center" vertical="center"/>
    </xf>
    <xf numFmtId="186" fontId="20" fillId="0" borderId="14" xfId="0" applyNumberFormat="1" applyFont="1" applyFill="1" applyBorder="1" applyAlignment="1">
      <alignment horizontal="center" vertical="center"/>
    </xf>
    <xf numFmtId="184" fontId="24" fillId="0" borderId="38" xfId="0" applyNumberFormat="1" applyFont="1" applyFill="1" applyBorder="1" applyAlignment="1">
      <alignment horizontal="center" vertical="center"/>
    </xf>
    <xf numFmtId="0" fontId="24" fillId="0" borderId="38" xfId="0" applyFont="1" applyFill="1" applyBorder="1" applyAlignment="1">
      <alignment horizontal="center" vertical="center"/>
    </xf>
    <xf numFmtId="181" fontId="24" fillId="0" borderId="38" xfId="0" applyNumberFormat="1" applyFont="1" applyFill="1" applyBorder="1" applyAlignment="1">
      <alignment horizontal="center" vertical="center"/>
    </xf>
    <xf numFmtId="186" fontId="20" fillId="0" borderId="15" xfId="0" applyNumberFormat="1" applyFont="1" applyFill="1" applyBorder="1" applyAlignment="1">
      <alignment horizontal="center" vertical="center"/>
    </xf>
    <xf numFmtId="191" fontId="32" fillId="0" borderId="0" xfId="7" applyNumberFormat="1" applyFont="1" applyAlignment="1">
      <alignment horizontal="left" vertical="center"/>
    </xf>
    <xf numFmtId="0" fontId="32" fillId="0" borderId="0" xfId="0" applyFont="1" applyAlignment="1">
      <alignment vertical="center"/>
    </xf>
    <xf numFmtId="0" fontId="22" fillId="8" borderId="29" xfId="0" applyFont="1" applyFill="1" applyBorder="1" applyAlignment="1">
      <alignment horizontal="center" vertical="center"/>
    </xf>
    <xf numFmtId="0" fontId="22" fillId="0" borderId="35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left" vertical="center" wrapText="1"/>
    </xf>
    <xf numFmtId="0" fontId="23" fillId="0" borderId="29" xfId="0" applyFont="1" applyFill="1" applyBorder="1" applyAlignment="1">
      <alignment horizontal="center" vertical="center" wrapText="1"/>
    </xf>
    <xf numFmtId="0" fontId="23" fillId="0" borderId="38" xfId="0" applyFont="1" applyFill="1" applyBorder="1" applyAlignment="1">
      <alignment horizontal="center" vertical="center" wrapText="1"/>
    </xf>
    <xf numFmtId="0" fontId="19" fillId="8" borderId="35" xfId="0" applyFont="1" applyFill="1" applyBorder="1" applyAlignment="1">
      <alignment horizontal="center" vertical="center" wrapText="1"/>
    </xf>
    <xf numFmtId="0" fontId="19" fillId="8" borderId="29" xfId="0" applyFont="1" applyFill="1" applyBorder="1" applyAlignment="1">
      <alignment horizontal="center" vertical="center" wrapText="1"/>
    </xf>
    <xf numFmtId="0" fontId="22" fillId="8" borderId="29" xfId="0" applyFont="1" applyFill="1" applyBorder="1" applyAlignment="1">
      <alignment horizontal="center" vertical="center"/>
    </xf>
    <xf numFmtId="187" fontId="22" fillId="6" borderId="29" xfId="0" applyNumberFormat="1" applyFont="1" applyFill="1" applyBorder="1" applyAlignment="1">
      <alignment horizontal="center" vertical="center"/>
    </xf>
    <xf numFmtId="183" fontId="23" fillId="6" borderId="29" xfId="0" applyNumberFormat="1" applyFont="1" applyFill="1" applyBorder="1" applyAlignment="1">
      <alignment horizontal="center" vertical="center" wrapText="1"/>
    </xf>
    <xf numFmtId="0" fontId="23" fillId="6" borderId="29" xfId="0" applyFont="1" applyFill="1" applyBorder="1" applyAlignment="1">
      <alignment horizontal="center" vertical="center" wrapText="1"/>
    </xf>
    <xf numFmtId="0" fontId="24" fillId="6" borderId="29" xfId="0" applyFont="1" applyFill="1" applyBorder="1" applyAlignment="1">
      <alignment horizontal="center" vertical="center" wrapText="1"/>
    </xf>
    <xf numFmtId="189" fontId="22" fillId="0" borderId="0" xfId="0" applyNumberFormat="1" applyFont="1" applyBorder="1" applyAlignment="1">
      <alignment horizontal="center" vertical="center"/>
    </xf>
    <xf numFmtId="187" fontId="22" fillId="0" borderId="0" xfId="0" applyNumberFormat="1" applyFont="1" applyBorder="1" applyAlignment="1">
      <alignment vertical="center"/>
    </xf>
    <xf numFmtId="0" fontId="22" fillId="8" borderId="29" xfId="0" applyFont="1" applyFill="1" applyBorder="1" applyAlignment="1">
      <alignment horizontal="center" vertical="center" wrapText="1"/>
    </xf>
    <xf numFmtId="0" fontId="25" fillId="8" borderId="29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33" fillId="0" borderId="29" xfId="0" applyFont="1" applyFill="1" applyBorder="1" applyAlignment="1">
      <alignment horizontal="left" vertical="center" wrapText="1"/>
    </xf>
    <xf numFmtId="190" fontId="22" fillId="0" borderId="29" xfId="0" applyNumberFormat="1" applyFont="1" applyFill="1" applyBorder="1" applyAlignment="1">
      <alignment vertical="center"/>
    </xf>
    <xf numFmtId="0" fontId="25" fillId="8" borderId="29" xfId="0" applyFont="1" applyFill="1" applyBorder="1" applyAlignment="1">
      <alignment horizontal="center" vertical="center" wrapText="1"/>
    </xf>
    <xf numFmtId="0" fontId="23" fillId="0" borderId="29" xfId="0" applyFont="1" applyFill="1" applyBorder="1" applyAlignment="1">
      <alignment horizontal="left" vertical="center" wrapText="1"/>
    </xf>
    <xf numFmtId="187" fontId="22" fillId="0" borderId="29" xfId="0" applyNumberFormat="1" applyFont="1" applyFill="1" applyBorder="1" applyAlignment="1">
      <alignment vertical="center"/>
    </xf>
    <xf numFmtId="187" fontId="29" fillId="0" borderId="29" xfId="0" applyNumberFormat="1" applyFont="1" applyBorder="1" applyAlignment="1">
      <alignment vertical="center"/>
    </xf>
    <xf numFmtId="0" fontId="29" fillId="0" borderId="29" xfId="0" applyFont="1" applyFill="1" applyBorder="1" applyAlignment="1">
      <alignment horizontal="center" vertical="center"/>
    </xf>
    <xf numFmtId="189" fontId="29" fillId="0" borderId="29" xfId="0" applyNumberFormat="1" applyFont="1" applyFill="1" applyBorder="1" applyAlignment="1">
      <alignment horizontal="center" vertical="center"/>
    </xf>
    <xf numFmtId="189" fontId="29" fillId="0" borderId="17" xfId="0" applyNumberFormat="1" applyFont="1" applyFill="1" applyBorder="1" applyAlignment="1">
      <alignment horizontal="center" vertical="center"/>
    </xf>
    <xf numFmtId="189" fontId="29" fillId="0" borderId="25" xfId="0" applyNumberFormat="1" applyFont="1" applyFill="1" applyBorder="1" applyAlignment="1">
      <alignment horizontal="center" vertical="center"/>
    </xf>
    <xf numFmtId="0" fontId="29" fillId="0" borderId="17" xfId="0" applyFont="1" applyFill="1" applyBorder="1" applyAlignment="1">
      <alignment horizontal="center" vertical="center"/>
    </xf>
    <xf numFmtId="0" fontId="29" fillId="0" borderId="25" xfId="0" applyFont="1" applyFill="1" applyBorder="1" applyAlignment="1">
      <alignment horizontal="center" vertical="center"/>
    </xf>
    <xf numFmtId="0" fontId="22" fillId="0" borderId="25" xfId="0" applyFont="1" applyBorder="1" applyAlignment="1">
      <alignment vertical="center"/>
    </xf>
    <xf numFmtId="0" fontId="22" fillId="6" borderId="64" xfId="0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19" fillId="8" borderId="35" xfId="0" applyFont="1" applyFill="1" applyBorder="1" applyAlignment="1">
      <alignment horizontal="center" vertical="center" wrapText="1"/>
    </xf>
    <xf numFmtId="0" fontId="19" fillId="8" borderId="29" xfId="0" applyFont="1" applyFill="1" applyBorder="1" applyAlignment="1">
      <alignment horizontal="center" vertical="center" wrapText="1"/>
    </xf>
    <xf numFmtId="0" fontId="23" fillId="0" borderId="29" xfId="0" applyFont="1" applyFill="1" applyBorder="1" applyAlignment="1">
      <alignment horizontal="left" vertical="center" wrapText="1"/>
    </xf>
    <xf numFmtId="0" fontId="23" fillId="0" borderId="29" xfId="0" applyFont="1" applyFill="1" applyBorder="1" applyAlignment="1">
      <alignment horizontal="center" vertical="center" wrapText="1"/>
    </xf>
    <xf numFmtId="0" fontId="22" fillId="0" borderId="29" xfId="0" applyFont="1" applyFill="1" applyBorder="1" applyAlignment="1">
      <alignment horizontal="center" vertical="center"/>
    </xf>
    <xf numFmtId="0" fontId="22" fillId="8" borderId="29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38" xfId="0" applyFont="1" applyFill="1" applyBorder="1" applyAlignment="1">
      <alignment horizontal="center" vertical="center" wrapText="1"/>
    </xf>
    <xf numFmtId="0" fontId="22" fillId="0" borderId="35" xfId="0" applyFont="1" applyFill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8" borderId="29" xfId="0" applyFont="1" applyFill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3" fillId="0" borderId="29" xfId="0" applyFont="1" applyFill="1" applyBorder="1" applyAlignment="1">
      <alignment horizontal="center" vertical="center" wrapText="1"/>
    </xf>
    <xf numFmtId="0" fontId="22" fillId="0" borderId="29" xfId="0" applyFont="1" applyFill="1" applyBorder="1" applyAlignment="1">
      <alignment horizontal="center" vertical="center"/>
    </xf>
    <xf numFmtId="0" fontId="23" fillId="0" borderId="38" xfId="0" applyFont="1" applyFill="1" applyBorder="1" applyAlignment="1">
      <alignment horizontal="center" vertical="center" wrapText="1"/>
    </xf>
    <xf numFmtId="0" fontId="22" fillId="0" borderId="35" xfId="0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left" vertical="center" wrapText="1"/>
    </xf>
    <xf numFmtId="0" fontId="19" fillId="8" borderId="35" xfId="0" applyFont="1" applyFill="1" applyBorder="1" applyAlignment="1">
      <alignment horizontal="center" vertical="center" wrapText="1"/>
    </xf>
    <xf numFmtId="0" fontId="19" fillId="8" borderId="29" xfId="0" applyFont="1" applyFill="1" applyBorder="1" applyAlignment="1">
      <alignment horizontal="center" vertical="center" wrapText="1"/>
    </xf>
    <xf numFmtId="0" fontId="22" fillId="8" borderId="29" xfId="0" applyFont="1" applyFill="1" applyBorder="1" applyAlignment="1">
      <alignment horizontal="center" vertical="center" wrapText="1"/>
    </xf>
    <xf numFmtId="194" fontId="116" fillId="0" borderId="64" xfId="0" applyNumberFormat="1" applyFont="1" applyBorder="1" applyAlignment="1">
      <alignment horizontal="center" vertical="center"/>
    </xf>
    <xf numFmtId="0" fontId="116" fillId="0" borderId="43" xfId="0" applyFont="1" applyBorder="1" applyAlignment="1">
      <alignment horizontal="center" vertical="center"/>
    </xf>
    <xf numFmtId="0" fontId="116" fillId="0" borderId="44" xfId="0" applyFont="1" applyBorder="1" applyAlignment="1">
      <alignment horizontal="center" vertical="center"/>
    </xf>
    <xf numFmtId="0" fontId="116" fillId="0" borderId="45" xfId="0" applyFont="1" applyBorder="1" applyAlignment="1">
      <alignment horizontal="center" vertical="center"/>
    </xf>
    <xf numFmtId="187" fontId="22" fillId="0" borderId="29" xfId="0" applyNumberFormat="1" applyFont="1" applyBorder="1" applyAlignment="1">
      <alignment vertical="center"/>
    </xf>
    <xf numFmtId="183" fontId="23" fillId="0" borderId="29" xfId="0" applyNumberFormat="1" applyFont="1" applyFill="1" applyBorder="1" applyAlignment="1">
      <alignment horizontal="center" vertical="center" wrapText="1"/>
    </xf>
    <xf numFmtId="184" fontId="23" fillId="6" borderId="29" xfId="0" applyNumberFormat="1" applyFont="1" applyFill="1" applyBorder="1" applyAlignment="1">
      <alignment horizontal="center" vertical="center" wrapText="1"/>
    </xf>
    <xf numFmtId="176" fontId="29" fillId="0" borderId="29" xfId="0" applyNumberFormat="1" applyFont="1" applyBorder="1" applyAlignment="1">
      <alignment vertical="center"/>
    </xf>
    <xf numFmtId="176" fontId="22" fillId="0" borderId="29" xfId="0" applyNumberFormat="1" applyFont="1" applyBorder="1" applyAlignment="1">
      <alignment horizontal="center" vertical="center"/>
    </xf>
    <xf numFmtId="176" fontId="22" fillId="6" borderId="29" xfId="0" applyNumberFormat="1" applyFont="1" applyFill="1" applyBorder="1" applyAlignment="1">
      <alignment horizontal="center" vertical="center"/>
    </xf>
    <xf numFmtId="186" fontId="20" fillId="62" borderId="14" xfId="0" applyNumberFormat="1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vertical="center" wrapText="1"/>
    </xf>
    <xf numFmtId="0" fontId="116" fillId="0" borderId="28" xfId="0" applyFont="1" applyFill="1" applyBorder="1" applyAlignment="1">
      <alignment horizontal="center" vertical="center"/>
    </xf>
    <xf numFmtId="0" fontId="116" fillId="0" borderId="48" xfId="0" applyFont="1" applyFill="1" applyBorder="1" applyAlignment="1">
      <alignment horizontal="center" vertical="center"/>
    </xf>
    <xf numFmtId="180" fontId="117" fillId="0" borderId="29" xfId="9" applyNumberFormat="1" applyFont="1" applyBorder="1" applyAlignment="1">
      <alignment horizontal="center" vertical="center"/>
    </xf>
    <xf numFmtId="176" fontId="35" fillId="0" borderId="51" xfId="0" applyNumberFormat="1" applyFont="1" applyBorder="1" applyAlignment="1">
      <alignment horizontal="center" vertical="center"/>
    </xf>
    <xf numFmtId="176" fontId="35" fillId="0" borderId="54" xfId="0" applyNumberFormat="1" applyFont="1" applyBorder="1" applyAlignment="1">
      <alignment horizontal="center" vertical="center"/>
    </xf>
    <xf numFmtId="176" fontId="35" fillId="0" borderId="58" xfId="0" applyNumberFormat="1" applyFont="1" applyBorder="1" applyAlignment="1">
      <alignment horizontal="center" vertical="center"/>
    </xf>
    <xf numFmtId="194" fontId="35" fillId="0" borderId="82" xfId="0" applyNumberFormat="1" applyFont="1" applyBorder="1" applyAlignment="1">
      <alignment horizontal="center" vertical="center"/>
    </xf>
    <xf numFmtId="194" fontId="35" fillId="0" borderId="81" xfId="0" applyNumberFormat="1" applyFont="1" applyBorder="1" applyAlignment="1">
      <alignment horizontal="center" vertical="center"/>
    </xf>
    <xf numFmtId="185" fontId="35" fillId="0" borderId="81" xfId="0" applyNumberFormat="1" applyFont="1" applyBorder="1" applyAlignment="1">
      <alignment horizontal="center" vertical="center"/>
    </xf>
    <xf numFmtId="176" fontId="35" fillId="0" borderId="48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57" xfId="0" applyNumberFormat="1" applyFont="1" applyBorder="1" applyAlignment="1">
      <alignment horizontal="center" vertical="center"/>
    </xf>
    <xf numFmtId="238" fontId="35" fillId="0" borderId="81" xfId="0" applyNumberFormat="1" applyFont="1" applyBorder="1" applyAlignment="1">
      <alignment horizontal="center" vertical="center"/>
    </xf>
    <xf numFmtId="0" fontId="35" fillId="0" borderId="29" xfId="0" applyFont="1" applyBorder="1" applyAlignment="1">
      <alignment horizontal="center" vertical="center"/>
    </xf>
    <xf numFmtId="0" fontId="35" fillId="0" borderId="106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194" fontId="0" fillId="0" borderId="0" xfId="0" applyNumberFormat="1" applyFont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176" fontId="0" fillId="0" borderId="0" xfId="0" applyNumberFormat="1" applyFont="1" applyAlignment="1">
      <alignment horizontal="right" vertical="center"/>
    </xf>
    <xf numFmtId="0" fontId="0" fillId="0" borderId="28" xfId="0" applyFont="1" applyBorder="1" applyAlignment="1">
      <alignment horizontal="center" vertical="center"/>
    </xf>
    <xf numFmtId="0" fontId="0" fillId="0" borderId="48" xfId="0" applyFont="1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0" fontId="0" fillId="0" borderId="102" xfId="0" applyFont="1" applyBorder="1" applyAlignment="1">
      <alignment horizontal="center" vertical="center"/>
    </xf>
    <xf numFmtId="2" fontId="0" fillId="0" borderId="102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0" fillId="0" borderId="102" xfId="0" applyNumberFormat="1" applyFont="1" applyBorder="1" applyAlignment="1">
      <alignment horizontal="center" vertical="center"/>
    </xf>
    <xf numFmtId="0" fontId="118" fillId="0" borderId="0" xfId="0" applyFont="1" applyAlignment="1">
      <alignment vertical="center"/>
    </xf>
    <xf numFmtId="340" fontId="0" fillId="0" borderId="0" xfId="6813" applyNumberFormat="1" applyFont="1" applyBorder="1" applyAlignment="1">
      <alignment horizontal="center" vertical="center"/>
    </xf>
    <xf numFmtId="0" fontId="189" fillId="0" borderId="0" xfId="2999" applyFont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339" fontId="0" fillId="0" borderId="0" xfId="6813" applyNumberFormat="1" applyFont="1" applyBorder="1" applyAlignment="1">
      <alignment horizontal="center" vertical="center"/>
    </xf>
    <xf numFmtId="0" fontId="0" fillId="0" borderId="0" xfId="6813" applyFont="1" applyBorder="1" applyAlignment="1">
      <alignment horizontal="center" vertical="center"/>
    </xf>
    <xf numFmtId="341" fontId="0" fillId="0" borderId="0" xfId="2894" applyNumberFormat="1" applyFont="1" applyBorder="1" applyAlignment="1">
      <alignment horizontal="center" vertical="center"/>
    </xf>
    <xf numFmtId="41" fontId="0" fillId="0" borderId="0" xfId="2894" applyNumberFormat="1" applyFont="1" applyBorder="1" applyAlignment="1">
      <alignment horizontal="center" vertical="center"/>
    </xf>
    <xf numFmtId="193" fontId="0" fillId="0" borderId="0" xfId="2894" applyNumberFormat="1" applyFont="1" applyFill="1" applyBorder="1" applyAlignment="1">
      <alignment horizontal="center" vertical="center" shrinkToFit="1"/>
    </xf>
    <xf numFmtId="0" fontId="189" fillId="0" borderId="0" xfId="2999" applyFont="1" applyAlignment="1">
      <alignment horizontal="left" vertical="center"/>
    </xf>
    <xf numFmtId="0" fontId="0" fillId="0" borderId="0" xfId="0"/>
    <xf numFmtId="0" fontId="35" fillId="0" borderId="29" xfId="0" applyFont="1" applyBorder="1" applyAlignment="1">
      <alignment horizontal="left" vertical="center"/>
    </xf>
    <xf numFmtId="176" fontId="119" fillId="0" borderId="0" xfId="0" applyNumberFormat="1" applyFont="1" applyFill="1" applyBorder="1" applyAlignment="1">
      <alignment horizontal="center" vertical="center"/>
    </xf>
    <xf numFmtId="0" fontId="188" fillId="0" borderId="0" xfId="2999" applyFont="1" applyBorder="1" applyAlignment="1">
      <alignment horizontal="left" vertical="center"/>
    </xf>
    <xf numFmtId="0" fontId="116" fillId="0" borderId="21" xfId="0" applyFont="1" applyFill="1" applyBorder="1" applyAlignment="1">
      <alignment horizontal="center" vertical="center"/>
    </xf>
    <xf numFmtId="0" fontId="0" fillId="0" borderId="115" xfId="0" applyFont="1" applyBorder="1" applyAlignment="1">
      <alignment horizontal="center" vertical="center"/>
    </xf>
    <xf numFmtId="0" fontId="0" fillId="0" borderId="116" xfId="0" applyFont="1" applyBorder="1" applyAlignment="1">
      <alignment horizontal="center" vertical="center"/>
    </xf>
    <xf numFmtId="0" fontId="35" fillId="0" borderId="29" xfId="0" applyFont="1" applyFill="1" applyBorder="1" applyAlignment="1">
      <alignment horizontal="center" vertical="center"/>
    </xf>
    <xf numFmtId="41" fontId="117" fillId="0" borderId="29" xfId="9" applyFont="1" applyBorder="1" applyAlignment="1">
      <alignment horizontal="right" vertical="center"/>
    </xf>
    <xf numFmtId="180" fontId="117" fillId="0" borderId="29" xfId="9" applyNumberFormat="1" applyFont="1" applyBorder="1" applyAlignment="1">
      <alignment horizontal="right" vertical="center"/>
    </xf>
    <xf numFmtId="0" fontId="123" fillId="6" borderId="0" xfId="0" applyFont="1" applyFill="1" applyAlignment="1">
      <alignment horizontal="center" vertical="center"/>
    </xf>
    <xf numFmtId="0" fontId="13" fillId="5" borderId="28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 shrinkToFit="1"/>
    </xf>
    <xf numFmtId="0" fontId="14" fillId="6" borderId="28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35" fillId="0" borderId="33" xfId="0" applyFont="1" applyBorder="1" applyAlignment="1">
      <alignment horizontal="center" vertical="center"/>
    </xf>
    <xf numFmtId="0" fontId="118" fillId="0" borderId="0" xfId="0" applyFont="1" applyAlignment="1">
      <alignment horizontal="center" vertical="center"/>
    </xf>
    <xf numFmtId="41" fontId="117" fillId="0" borderId="120" xfId="9" applyFont="1" applyBorder="1" applyAlignment="1">
      <alignment horizontal="right" vertical="center"/>
    </xf>
    <xf numFmtId="0" fontId="35" fillId="0" borderId="120" xfId="0" applyFont="1" applyBorder="1" applyAlignment="1">
      <alignment horizontal="left" vertical="center"/>
    </xf>
    <xf numFmtId="0" fontId="35" fillId="0" borderId="64" xfId="0" applyFont="1" applyBorder="1" applyAlignment="1">
      <alignment horizontal="center" vertical="center"/>
    </xf>
    <xf numFmtId="0" fontId="35" fillId="0" borderId="4" xfId="0" applyFont="1" applyBorder="1" applyAlignment="1">
      <alignment vertical="center"/>
    </xf>
    <xf numFmtId="0" fontId="35" fillId="0" borderId="5" xfId="0" applyFont="1" applyBorder="1" applyAlignment="1">
      <alignment vertical="center"/>
    </xf>
    <xf numFmtId="0" fontId="35" fillId="0" borderId="6" xfId="0" applyFont="1" applyBorder="1" applyAlignment="1">
      <alignment vertical="center"/>
    </xf>
    <xf numFmtId="180" fontId="117" fillId="0" borderId="120" xfId="9" applyNumberFormat="1" applyFont="1" applyBorder="1" applyAlignment="1">
      <alignment horizontal="right" vertical="center"/>
    </xf>
    <xf numFmtId="0" fontId="35" fillId="0" borderId="120" xfId="0" applyFont="1" applyFill="1" applyBorder="1" applyAlignment="1">
      <alignment horizontal="center" vertical="center"/>
    </xf>
    <xf numFmtId="180" fontId="117" fillId="0" borderId="120" xfId="9" applyNumberFormat="1" applyFont="1" applyBorder="1" applyAlignment="1">
      <alignment horizontal="centerContinuous" vertical="center" shrinkToFit="1"/>
    </xf>
    <xf numFmtId="0" fontId="35" fillId="0" borderId="120" xfId="0" applyFont="1" applyBorder="1" applyAlignment="1">
      <alignment horizontal="center" vertical="center"/>
    </xf>
    <xf numFmtId="195" fontId="35" fillId="0" borderId="64" xfId="0" applyNumberFormat="1" applyFont="1" applyBorder="1" applyAlignment="1">
      <alignment horizontal="center" vertical="center"/>
    </xf>
    <xf numFmtId="195" fontId="35" fillId="0" borderId="4" xfId="0" applyNumberFormat="1" applyFont="1" applyBorder="1" applyAlignment="1">
      <alignment vertical="center"/>
    </xf>
    <xf numFmtId="195" fontId="35" fillId="0" borderId="5" xfId="0" applyNumberFormat="1" applyFont="1" applyBorder="1" applyAlignment="1">
      <alignment vertical="center"/>
    </xf>
    <xf numFmtId="195" fontId="35" fillId="0" borderId="6" xfId="0" applyNumberFormat="1" applyFont="1" applyBorder="1" applyAlignment="1">
      <alignment vertical="center"/>
    </xf>
    <xf numFmtId="0" fontId="35" fillId="0" borderId="119" xfId="0" applyFont="1" applyBorder="1" applyAlignment="1">
      <alignment horizontal="center" vertical="center"/>
    </xf>
    <xf numFmtId="195" fontId="0" fillId="0" borderId="64" xfId="0" applyNumberFormat="1" applyFont="1" applyBorder="1" applyAlignment="1">
      <alignment horizontal="center" vertical="center"/>
    </xf>
    <xf numFmtId="195" fontId="0" fillId="0" borderId="4" xfId="0" applyNumberFormat="1" applyFont="1" applyBorder="1" applyAlignment="1">
      <alignment vertical="center"/>
    </xf>
    <xf numFmtId="195" fontId="0" fillId="0" borderId="5" xfId="0" applyNumberFormat="1" applyFont="1" applyBorder="1" applyAlignment="1">
      <alignment vertical="center"/>
    </xf>
    <xf numFmtId="195" fontId="0" fillId="0" borderId="6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176" fontId="0" fillId="0" borderId="4" xfId="0" applyNumberFormat="1" applyFont="1" applyBorder="1" applyAlignment="1">
      <alignment vertical="center"/>
    </xf>
    <xf numFmtId="176" fontId="0" fillId="0" borderId="5" xfId="0" applyNumberFormat="1" applyFont="1" applyBorder="1" applyAlignment="1">
      <alignment vertical="center"/>
    </xf>
    <xf numFmtId="176" fontId="0" fillId="0" borderId="6" xfId="0" applyNumberFormat="1" applyFont="1" applyBorder="1" applyAlignment="1">
      <alignment vertical="center"/>
    </xf>
    <xf numFmtId="176" fontId="119" fillId="0" borderId="120" xfId="0" applyNumberFormat="1" applyFont="1" applyFill="1" applyBorder="1" applyAlignment="1">
      <alignment horizontal="center" vertical="center"/>
    </xf>
    <xf numFmtId="9" fontId="35" fillId="0" borderId="0" xfId="0" applyNumberFormat="1" applyFont="1" applyBorder="1" applyAlignment="1">
      <alignment horizontal="center" vertical="center"/>
    </xf>
    <xf numFmtId="0" fontId="0" fillId="0" borderId="120" xfId="0" applyFont="1" applyBorder="1" applyAlignment="1">
      <alignment horizontal="center" vertical="center"/>
    </xf>
    <xf numFmtId="195" fontId="0" fillId="0" borderId="120" xfId="0" applyNumberFormat="1" applyFont="1" applyBorder="1" applyAlignment="1">
      <alignment horizontal="center" vertical="center"/>
    </xf>
    <xf numFmtId="2" fontId="0" fillId="0" borderId="120" xfId="0" applyNumberFormat="1" applyFont="1" applyBorder="1" applyAlignment="1">
      <alignment horizontal="center" vertical="center"/>
    </xf>
    <xf numFmtId="195" fontId="35" fillId="0" borderId="64" xfId="0" applyNumberFormat="1" applyFont="1" applyFill="1" applyBorder="1" applyAlignment="1">
      <alignment horizontal="center" vertical="center"/>
    </xf>
    <xf numFmtId="0" fontId="0" fillId="0" borderId="64" xfId="0" applyFont="1" applyBorder="1" applyAlignment="1">
      <alignment horizontal="center" vertical="center"/>
    </xf>
    <xf numFmtId="195" fontId="35" fillId="0" borderId="4" xfId="0" applyNumberFormat="1" applyFont="1" applyFill="1" applyBorder="1" applyAlignment="1">
      <alignment vertical="center"/>
    </xf>
    <xf numFmtId="195" fontId="35" fillId="0" borderId="5" xfId="0" applyNumberFormat="1" applyFont="1" applyFill="1" applyBorder="1" applyAlignment="1">
      <alignment vertical="center"/>
    </xf>
    <xf numFmtId="195" fontId="35" fillId="0" borderId="6" xfId="0" applyNumberFormat="1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05" xfId="0" applyBorder="1" applyAlignment="1">
      <alignment horizontal="center" vertical="center"/>
    </xf>
    <xf numFmtId="0" fontId="0" fillId="0" borderId="64" xfId="0" applyBorder="1"/>
    <xf numFmtId="0" fontId="0" fillId="0" borderId="0" xfId="0" applyNumberFormat="1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80" fontId="117" fillId="0" borderId="120" xfId="9" applyNumberFormat="1" applyFont="1" applyBorder="1" applyAlignment="1">
      <alignment horizontal="center" vertical="center"/>
    </xf>
    <xf numFmtId="180" fontId="117" fillId="6" borderId="120" xfId="9" applyNumberFormat="1" applyFont="1" applyFill="1" applyBorder="1" applyAlignment="1">
      <alignment horizontal="center" vertical="center"/>
    </xf>
    <xf numFmtId="176" fontId="0" fillId="0" borderId="0" xfId="0" applyNumberFormat="1" applyFont="1" applyAlignment="1">
      <alignment horizontal="left" vertical="center"/>
    </xf>
    <xf numFmtId="176" fontId="119" fillId="0" borderId="120" xfId="0" applyNumberFormat="1" applyFont="1" applyFill="1" applyBorder="1" applyAlignment="1">
      <alignment vertical="center"/>
    </xf>
    <xf numFmtId="0" fontId="193" fillId="0" borderId="123" xfId="2999" applyFont="1" applyBorder="1" applyAlignment="1">
      <alignment horizontal="center" vertical="center"/>
    </xf>
    <xf numFmtId="0" fontId="188" fillId="0" borderId="8" xfId="2999" applyFont="1" applyBorder="1" applyAlignment="1">
      <alignment horizontal="center" vertical="center"/>
    </xf>
    <xf numFmtId="0" fontId="189" fillId="0" borderId="35" xfId="2999" applyFont="1" applyBorder="1" applyAlignment="1">
      <alignment horizontal="center" vertical="center"/>
    </xf>
    <xf numFmtId="0" fontId="189" fillId="0" borderId="36" xfId="2999" applyFont="1" applyBorder="1" applyAlignment="1">
      <alignment horizontal="center" vertical="center"/>
    </xf>
    <xf numFmtId="342" fontId="189" fillId="0" borderId="125" xfId="2999" applyNumberFormat="1" applyFont="1" applyBorder="1" applyAlignment="1">
      <alignment horizontal="left" vertical="center"/>
    </xf>
    <xf numFmtId="342" fontId="189" fillId="0" borderId="126" xfId="2999" applyNumberFormat="1" applyFont="1" applyBorder="1" applyAlignment="1">
      <alignment horizontal="left" vertical="center"/>
    </xf>
    <xf numFmtId="343" fontId="189" fillId="0" borderId="125" xfId="2999" applyNumberFormat="1" applyFont="1" applyBorder="1" applyAlignment="1">
      <alignment horizontal="left" vertical="center"/>
    </xf>
    <xf numFmtId="342" fontId="189" fillId="0" borderId="123" xfId="2999" applyNumberFormat="1" applyFont="1" applyBorder="1" applyAlignment="1">
      <alignment horizontal="left" vertical="center"/>
    </xf>
    <xf numFmtId="342" fontId="189" fillId="0" borderId="134" xfId="2999" applyNumberFormat="1" applyFont="1" applyBorder="1" applyAlignment="1">
      <alignment horizontal="left" vertical="center"/>
    </xf>
    <xf numFmtId="342" fontId="189" fillId="0" borderId="117" xfId="2999" applyNumberFormat="1" applyFont="1" applyBorder="1" applyAlignment="1">
      <alignment horizontal="left" vertical="center"/>
    </xf>
    <xf numFmtId="342" fontId="189" fillId="0" borderId="118" xfId="2999" applyNumberFormat="1" applyFont="1" applyBorder="1" applyAlignment="1">
      <alignment horizontal="left" vertical="center"/>
    </xf>
    <xf numFmtId="343" fontId="189" fillId="0" borderId="0" xfId="2999" applyNumberFormat="1" applyFont="1" applyAlignment="1">
      <alignment horizontal="left" vertical="center"/>
    </xf>
    <xf numFmtId="0" fontId="22" fillId="0" borderId="29" xfId="0" applyNumberFormat="1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/>
    </xf>
    <xf numFmtId="0" fontId="22" fillId="8" borderId="29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9" fillId="0" borderId="120" xfId="0" applyFont="1" applyFill="1" applyBorder="1" applyAlignment="1">
      <alignment horizontal="center" vertical="center"/>
    </xf>
    <xf numFmtId="189" fontId="29" fillId="0" borderId="120" xfId="0" applyNumberFormat="1" applyFont="1" applyFill="1" applyBorder="1" applyAlignment="1">
      <alignment horizontal="center" vertical="center"/>
    </xf>
    <xf numFmtId="0" fontId="22" fillId="0" borderId="120" xfId="0" applyFont="1" applyBorder="1" applyAlignment="1">
      <alignment horizontal="center" vertical="center"/>
    </xf>
    <xf numFmtId="189" fontId="22" fillId="0" borderId="12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20" xfId="0" applyFont="1" applyBorder="1" applyAlignment="1">
      <alignment horizontal="center" vertical="center" wrapText="1"/>
    </xf>
    <xf numFmtId="49" fontId="119" fillId="0" borderId="0" xfId="2924" applyNumberFormat="1" applyFont="1" applyAlignment="1">
      <alignment vertical="center"/>
    </xf>
    <xf numFmtId="14" fontId="7" fillId="0" borderId="0" xfId="2924" applyNumberFormat="1" applyBorder="1" applyAlignment="1">
      <alignment horizontal="right" vertical="center"/>
    </xf>
    <xf numFmtId="0" fontId="119" fillId="0" borderId="18" xfId="2924" applyNumberFormat="1" applyFont="1" applyBorder="1" applyAlignment="1">
      <alignment horizontal="left" vertical="center"/>
    </xf>
    <xf numFmtId="0" fontId="34" fillId="0" borderId="18" xfId="2924" applyFont="1" applyBorder="1" applyAlignment="1">
      <alignment horizontal="left" vertical="center"/>
    </xf>
    <xf numFmtId="0" fontId="34" fillId="0" borderId="0" xfId="2924" applyFont="1" applyBorder="1" applyAlignment="1">
      <alignment horizontal="left" vertical="center"/>
    </xf>
    <xf numFmtId="14" fontId="7" fillId="0" borderId="18" xfId="2924" applyNumberFormat="1" applyBorder="1" applyAlignment="1">
      <alignment horizontal="right" vertical="center"/>
    </xf>
    <xf numFmtId="0" fontId="195" fillId="28" borderId="47" xfId="2924" applyFont="1" applyFill="1" applyBorder="1" applyAlignment="1">
      <alignment horizontal="center" vertical="center"/>
    </xf>
    <xf numFmtId="0" fontId="196" fillId="74" borderId="25" xfId="2924" applyFont="1" applyFill="1" applyBorder="1" applyAlignment="1">
      <alignment vertical="center" shrinkToFit="1"/>
    </xf>
    <xf numFmtId="0" fontId="25" fillId="2" borderId="31" xfId="2924" applyFont="1" applyFill="1" applyBorder="1" applyAlignment="1">
      <alignment horizontal="center" vertical="center" wrapText="1"/>
    </xf>
    <xf numFmtId="0" fontId="22" fillId="0" borderId="142" xfId="2924" applyFont="1" applyFill="1" applyBorder="1" applyAlignment="1">
      <alignment horizontal="center" vertical="center"/>
    </xf>
    <xf numFmtId="187" fontId="197" fillId="75" borderId="49" xfId="2924" applyNumberFormat="1" applyFont="1" applyFill="1" applyBorder="1" applyAlignment="1">
      <alignment horizontal="center" vertical="center"/>
    </xf>
    <xf numFmtId="187" fontId="197" fillId="75" borderId="32" xfId="2924" applyNumberFormat="1" applyFont="1" applyFill="1" applyBorder="1" applyAlignment="1">
      <alignment horizontal="center" vertical="center"/>
    </xf>
    <xf numFmtId="0" fontId="22" fillId="4" borderId="28" xfId="2924" applyFont="1" applyFill="1" applyBorder="1" applyAlignment="1">
      <alignment horizontal="center" vertical="center"/>
    </xf>
    <xf numFmtId="0" fontId="22" fillId="4" borderId="143" xfId="2924" applyFont="1" applyFill="1" applyBorder="1" applyAlignment="1">
      <alignment horizontal="center" vertical="center"/>
    </xf>
    <xf numFmtId="187" fontId="197" fillId="0" borderId="28" xfId="2924" applyNumberFormat="1" applyFont="1" applyFill="1" applyBorder="1" applyAlignment="1">
      <alignment horizontal="center" vertical="center"/>
    </xf>
    <xf numFmtId="187" fontId="197" fillId="75" borderId="28" xfId="2924" applyNumberFormat="1" applyFont="1" applyFill="1" applyBorder="1" applyAlignment="1">
      <alignment horizontal="center" vertical="center"/>
    </xf>
    <xf numFmtId="187" fontId="197" fillId="75" borderId="56" xfId="2924" applyNumberFormat="1" applyFont="1" applyFill="1" applyBorder="1" applyAlignment="1">
      <alignment horizontal="center" vertical="center"/>
    </xf>
    <xf numFmtId="187" fontId="197" fillId="0" borderId="56" xfId="2924" applyNumberFormat="1" applyFont="1" applyBorder="1" applyAlignment="1">
      <alignment horizontal="center" vertical="center"/>
    </xf>
    <xf numFmtId="187" fontId="197" fillId="0" borderId="49" xfId="2924" applyNumberFormat="1" applyFont="1" applyFill="1" applyBorder="1" applyAlignment="1">
      <alignment horizontal="center" vertical="center"/>
    </xf>
    <xf numFmtId="187" fontId="197" fillId="0" borderId="56" xfId="2924" applyNumberFormat="1" applyFont="1" applyFill="1" applyBorder="1" applyAlignment="1">
      <alignment horizontal="center" vertical="center"/>
    </xf>
    <xf numFmtId="0" fontId="22" fillId="4" borderId="49" xfId="2924" applyFont="1" applyFill="1" applyBorder="1" applyAlignment="1">
      <alignment horizontal="center" vertical="center" wrapText="1"/>
    </xf>
    <xf numFmtId="187" fontId="196" fillId="5" borderId="144" xfId="2924" applyNumberFormat="1" applyFont="1" applyFill="1" applyBorder="1" applyAlignment="1">
      <alignment horizontal="center" vertical="center"/>
    </xf>
    <xf numFmtId="0" fontId="22" fillId="4" borderId="142" xfId="2924" applyFont="1" applyFill="1" applyBorder="1" applyAlignment="1">
      <alignment horizontal="center" vertical="center"/>
    </xf>
    <xf numFmtId="0" fontId="114" fillId="0" borderId="32" xfId="2924" applyFont="1" applyBorder="1" applyAlignment="1">
      <alignment horizontal="center" vertical="center"/>
    </xf>
    <xf numFmtId="0" fontId="22" fillId="0" borderId="28" xfId="2924" applyFont="1" applyBorder="1" applyAlignment="1">
      <alignment horizontal="center" vertical="center"/>
    </xf>
    <xf numFmtId="0" fontId="22" fillId="0" borderId="143" xfId="2924" applyFont="1" applyBorder="1" applyAlignment="1">
      <alignment horizontal="center" vertical="center"/>
    </xf>
    <xf numFmtId="0" fontId="114" fillId="0" borderId="28" xfId="2924" applyFont="1" applyBorder="1" applyAlignment="1">
      <alignment horizontal="center" vertical="center"/>
    </xf>
    <xf numFmtId="0" fontId="22" fillId="0" borderId="28" xfId="2924" applyFont="1" applyBorder="1" applyAlignment="1">
      <alignment horizontal="center" vertical="center" wrapText="1"/>
    </xf>
    <xf numFmtId="0" fontId="195" fillId="5" borderId="10" xfId="2924" applyFont="1" applyFill="1" applyBorder="1" applyAlignment="1">
      <alignment horizontal="center" vertical="center"/>
    </xf>
    <xf numFmtId="0" fontId="195" fillId="5" borderId="145" xfId="2924" applyFont="1" applyFill="1" applyBorder="1" applyAlignment="1">
      <alignment horizontal="center" vertical="center"/>
    </xf>
    <xf numFmtId="0" fontId="195" fillId="75" borderId="18" xfId="2924" applyFont="1" applyFill="1" applyBorder="1" applyAlignment="1">
      <alignment horizontal="center" vertical="center"/>
    </xf>
    <xf numFmtId="0" fontId="34" fillId="75" borderId="147" xfId="2924" applyFont="1" applyFill="1" applyBorder="1" applyAlignment="1">
      <alignment vertical="center"/>
    </xf>
    <xf numFmtId="0" fontId="111" fillId="0" borderId="0" xfId="2924" applyFont="1" applyBorder="1" applyAlignment="1">
      <alignment vertical="center"/>
    </xf>
    <xf numFmtId="0" fontId="195" fillId="5" borderId="10" xfId="2924" applyFont="1" applyFill="1" applyBorder="1" applyAlignment="1">
      <alignment horizontal="center" vertical="center"/>
    </xf>
    <xf numFmtId="187" fontId="195" fillId="0" borderId="56" xfId="2924" applyNumberFormat="1" applyFont="1" applyBorder="1" applyAlignment="1">
      <alignment horizontal="center" vertical="center"/>
    </xf>
    <xf numFmtId="187" fontId="198" fillId="76" borderId="49" xfId="2924" applyNumberFormat="1" applyFont="1" applyFill="1" applyBorder="1" applyAlignment="1">
      <alignment horizontal="center" vertical="center"/>
    </xf>
    <xf numFmtId="187" fontId="0" fillId="0" borderId="0" xfId="0" applyNumberFormat="1"/>
    <xf numFmtId="0" fontId="116" fillId="0" borderId="0" xfId="0" applyFont="1"/>
    <xf numFmtId="0" fontId="195" fillId="75" borderId="19" xfId="2924" applyFont="1" applyFill="1" applyBorder="1" applyAlignment="1">
      <alignment horizontal="center" vertical="center"/>
    </xf>
    <xf numFmtId="0" fontId="195" fillId="5" borderId="10" xfId="2924" applyFont="1" applyFill="1" applyBorder="1" applyAlignment="1">
      <alignment horizontal="center" vertical="center"/>
    </xf>
    <xf numFmtId="0" fontId="119" fillId="0" borderId="0" xfId="2924" applyNumberFormat="1" applyFont="1" applyBorder="1" applyAlignment="1">
      <alignment horizontal="left" vertical="center"/>
    </xf>
    <xf numFmtId="0" fontId="22" fillId="4" borderId="105" xfId="2924" applyFont="1" applyFill="1" applyBorder="1" applyAlignment="1">
      <alignment horizontal="center" vertical="center"/>
    </xf>
    <xf numFmtId="0" fontId="22" fillId="4" borderId="55" xfId="2924" applyFont="1" applyFill="1" applyBorder="1" applyAlignment="1">
      <alignment horizontal="center" vertical="center"/>
    </xf>
    <xf numFmtId="0" fontId="22" fillId="0" borderId="105" xfId="2924" applyFont="1" applyBorder="1" applyAlignment="1">
      <alignment horizontal="center" vertical="center"/>
    </xf>
    <xf numFmtId="0" fontId="195" fillId="28" borderId="149" xfId="2924" applyFont="1" applyFill="1" applyBorder="1" applyAlignment="1">
      <alignment horizontal="center" vertical="center"/>
    </xf>
    <xf numFmtId="0" fontId="195" fillId="5" borderId="10" xfId="2924" applyFont="1" applyFill="1" applyBorder="1" applyAlignment="1">
      <alignment horizontal="center" vertical="center"/>
    </xf>
    <xf numFmtId="0" fontId="195" fillId="5" borderId="10" xfId="2924" applyFont="1" applyFill="1" applyBorder="1" applyAlignment="1">
      <alignment horizontal="center" vertical="center"/>
    </xf>
    <xf numFmtId="0" fontId="195" fillId="28" borderId="46" xfId="2924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181" fontId="20" fillId="0" borderId="29" xfId="0" applyNumberFormat="1" applyFont="1" applyFill="1" applyBorder="1" applyAlignment="1">
      <alignment horizontal="center" vertical="center"/>
    </xf>
    <xf numFmtId="0" fontId="22" fillId="8" borderId="29" xfId="0" applyFont="1" applyFill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186" fontId="20" fillId="0" borderId="29" xfId="0" applyNumberFormat="1" applyFont="1" applyFill="1" applyBorder="1" applyAlignment="1">
      <alignment horizontal="center" vertical="center"/>
    </xf>
    <xf numFmtId="0" fontId="22" fillId="0" borderId="120" xfId="0" applyFont="1" applyFill="1" applyBorder="1" applyAlignment="1">
      <alignment horizontal="center" vertical="center" wrapText="1"/>
    </xf>
    <xf numFmtId="0" fontId="22" fillId="0" borderId="120" xfId="0" applyFont="1" applyFill="1" applyBorder="1" applyAlignment="1">
      <alignment horizontal="center" vertical="center"/>
    </xf>
    <xf numFmtId="182" fontId="30" fillId="8" borderId="38" xfId="0" applyNumberFormat="1" applyFont="1" applyFill="1" applyBorder="1" applyAlignment="1">
      <alignment horizontal="center" vertical="center"/>
    </xf>
    <xf numFmtId="182" fontId="30" fillId="8" borderId="15" xfId="0" applyNumberFormat="1" applyFont="1" applyFill="1" applyBorder="1" applyAlignment="1">
      <alignment horizontal="center" vertical="center"/>
    </xf>
    <xf numFmtId="0" fontId="23" fillId="0" borderId="61" xfId="0" applyFont="1" applyFill="1" applyBorder="1" applyAlignment="1">
      <alignment horizontal="center" vertical="center" wrapText="1"/>
    </xf>
    <xf numFmtId="0" fontId="23" fillId="0" borderId="62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59" xfId="0" applyFont="1" applyFill="1" applyBorder="1" applyAlignment="1">
      <alignment horizontal="center" vertical="center" wrapText="1"/>
    </xf>
    <xf numFmtId="0" fontId="23" fillId="0" borderId="60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39" xfId="0" applyFont="1" applyFill="1" applyBorder="1" applyAlignment="1">
      <alignment horizontal="center" vertical="center" wrapText="1"/>
    </xf>
    <xf numFmtId="0" fontId="23" fillId="0" borderId="29" xfId="0" applyFont="1" applyFill="1" applyBorder="1" applyAlignment="1">
      <alignment horizontal="center" vertical="center" wrapText="1"/>
    </xf>
    <xf numFmtId="0" fontId="22" fillId="0" borderId="29" xfId="0" applyFont="1" applyFill="1" applyBorder="1" applyAlignment="1">
      <alignment horizontal="center" vertical="center"/>
    </xf>
    <xf numFmtId="185" fontId="22" fillId="9" borderId="1" xfId="0" applyNumberFormat="1" applyFont="1" applyFill="1" applyBorder="1" applyAlignment="1">
      <alignment horizontal="center" vertical="center"/>
    </xf>
    <xf numFmtId="185" fontId="22" fillId="9" borderId="13" xfId="0" applyNumberFormat="1" applyFont="1" applyFill="1" applyBorder="1" applyAlignment="1">
      <alignment horizontal="center" vertical="center"/>
    </xf>
    <xf numFmtId="0" fontId="22" fillId="8" borderId="30" xfId="0" applyFont="1" applyFill="1" applyBorder="1" applyAlignment="1">
      <alignment horizontal="center" vertical="center"/>
    </xf>
    <xf numFmtId="185" fontId="22" fillId="8" borderId="41" xfId="0" applyNumberFormat="1" applyFont="1" applyFill="1" applyBorder="1" applyAlignment="1">
      <alignment horizontal="center" vertical="center"/>
    </xf>
    <xf numFmtId="185" fontId="22" fillId="8" borderId="42" xfId="0" applyNumberFormat="1" applyFont="1" applyFill="1" applyBorder="1" applyAlignment="1">
      <alignment horizontal="center" vertical="center"/>
    </xf>
    <xf numFmtId="0" fontId="22" fillId="8" borderId="16" xfId="0" applyFont="1" applyFill="1" applyBorder="1" applyAlignment="1">
      <alignment horizontal="center" vertical="center" wrapText="1"/>
    </xf>
    <xf numFmtId="0" fontId="22" fillId="8" borderId="39" xfId="0" applyFont="1" applyFill="1" applyBorder="1" applyAlignment="1">
      <alignment horizontal="center" vertical="center" wrapText="1"/>
    </xf>
    <xf numFmtId="0" fontId="30" fillId="0" borderId="33" xfId="0" applyFont="1" applyFill="1" applyBorder="1" applyAlignment="1">
      <alignment horizontal="center" vertical="center"/>
    </xf>
    <xf numFmtId="182" fontId="30" fillId="0" borderId="33" xfId="0" applyNumberFormat="1" applyFont="1" applyFill="1" applyBorder="1" applyAlignment="1">
      <alignment horizontal="center" vertical="center"/>
    </xf>
    <xf numFmtId="182" fontId="30" fillId="0" borderId="26" xfId="0" applyNumberFormat="1" applyFont="1" applyFill="1" applyBorder="1" applyAlignment="1">
      <alignment horizontal="center" vertical="center"/>
    </xf>
    <xf numFmtId="0" fontId="30" fillId="0" borderId="29" xfId="0" applyFont="1" applyFill="1" applyBorder="1" applyAlignment="1">
      <alignment horizontal="center" vertical="center"/>
    </xf>
    <xf numFmtId="182" fontId="30" fillId="0" borderId="29" xfId="0" applyNumberFormat="1" applyFont="1" applyFill="1" applyBorder="1" applyAlignment="1">
      <alignment horizontal="center" vertical="center"/>
    </xf>
    <xf numFmtId="182" fontId="30" fillId="0" borderId="14" xfId="0" applyNumberFormat="1" applyFont="1" applyFill="1" applyBorder="1" applyAlignment="1">
      <alignment horizontal="center" vertical="center"/>
    </xf>
    <xf numFmtId="0" fontId="30" fillId="8" borderId="38" xfId="0" applyFont="1" applyFill="1" applyBorder="1" applyAlignment="1">
      <alignment horizontal="center" vertical="center"/>
    </xf>
    <xf numFmtId="0" fontId="23" fillId="0" borderId="38" xfId="0" applyFont="1" applyFill="1" applyBorder="1" applyAlignment="1">
      <alignment horizontal="left" vertical="center" wrapText="1"/>
    </xf>
    <xf numFmtId="0" fontId="23" fillId="0" borderId="38" xfId="0" applyFont="1" applyFill="1" applyBorder="1" applyAlignment="1">
      <alignment horizontal="center" vertical="center" wrapText="1"/>
    </xf>
    <xf numFmtId="0" fontId="22" fillId="0" borderId="38" xfId="0" applyFont="1" applyFill="1" applyBorder="1" applyAlignment="1">
      <alignment horizontal="center" vertical="center" wrapText="1"/>
    </xf>
    <xf numFmtId="0" fontId="22" fillId="8" borderId="34" xfId="0" applyFont="1" applyFill="1" applyBorder="1" applyAlignment="1">
      <alignment horizontal="center" vertical="center" wrapText="1"/>
    </xf>
    <xf numFmtId="0" fontId="22" fillId="8" borderId="37" xfId="0" applyFont="1" applyFill="1" applyBorder="1" applyAlignment="1">
      <alignment horizontal="center" vertical="center" wrapText="1"/>
    </xf>
    <xf numFmtId="0" fontId="22" fillId="8" borderId="40" xfId="0" applyFont="1" applyFill="1" applyBorder="1" applyAlignment="1">
      <alignment horizontal="center" vertical="center" wrapText="1"/>
    </xf>
    <xf numFmtId="0" fontId="22" fillId="0" borderId="35" xfId="0" applyFont="1" applyFill="1" applyBorder="1" applyAlignment="1">
      <alignment horizontal="center" vertical="center"/>
    </xf>
    <xf numFmtId="185" fontId="22" fillId="9" borderId="9" xfId="0" applyNumberFormat="1" applyFont="1" applyFill="1" applyBorder="1" applyAlignment="1">
      <alignment horizontal="center" vertical="center"/>
    </xf>
    <xf numFmtId="185" fontId="22" fillId="9" borderId="11" xfId="0" applyNumberFormat="1" applyFont="1" applyFill="1" applyBorder="1" applyAlignment="1">
      <alignment horizontal="center" vertical="center"/>
    </xf>
    <xf numFmtId="185" fontId="22" fillId="0" borderId="1" xfId="0" applyNumberFormat="1" applyFont="1" applyFill="1" applyBorder="1" applyAlignment="1">
      <alignment horizontal="center" vertical="center"/>
    </xf>
    <xf numFmtId="185" fontId="22" fillId="0" borderId="13" xfId="0" applyNumberFormat="1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left" vertical="center" wrapText="1"/>
    </xf>
    <xf numFmtId="0" fontId="22" fillId="0" borderId="29" xfId="0" applyFont="1" applyFill="1" applyBorder="1" applyAlignment="1">
      <alignment horizontal="center" vertical="center" wrapText="1"/>
    </xf>
    <xf numFmtId="0" fontId="23" fillId="0" borderId="37" xfId="0" applyFont="1" applyFill="1" applyBorder="1" applyAlignment="1">
      <alignment horizontal="center" vertical="center" wrapText="1"/>
    </xf>
    <xf numFmtId="0" fontId="22" fillId="0" borderId="37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9" fillId="8" borderId="34" xfId="0" applyFont="1" applyFill="1" applyBorder="1" applyAlignment="1">
      <alignment horizontal="center" vertical="center" wrapText="1"/>
    </xf>
    <xf numFmtId="0" fontId="19" fillId="8" borderId="35" xfId="0" applyFont="1" applyFill="1" applyBorder="1" applyAlignment="1">
      <alignment horizontal="center" vertical="center" wrapText="1"/>
    </xf>
    <xf numFmtId="0" fontId="19" fillId="8" borderId="29" xfId="0" applyFont="1" applyFill="1" applyBorder="1" applyAlignment="1">
      <alignment horizontal="center" vertical="center" wrapText="1"/>
    </xf>
    <xf numFmtId="0" fontId="20" fillId="8" borderId="35" xfId="0" applyFont="1" applyFill="1" applyBorder="1" applyAlignment="1">
      <alignment horizontal="center" vertical="center" wrapText="1"/>
    </xf>
    <xf numFmtId="0" fontId="20" fillId="8" borderId="29" xfId="0" applyFont="1" applyFill="1" applyBorder="1" applyAlignment="1">
      <alignment horizontal="center" vertical="center" wrapText="1"/>
    </xf>
    <xf numFmtId="0" fontId="22" fillId="8" borderId="35" xfId="0" applyFont="1" applyFill="1" applyBorder="1" applyAlignment="1">
      <alignment vertical="center"/>
    </xf>
    <xf numFmtId="181" fontId="19" fillId="8" borderId="35" xfId="0" applyNumberFormat="1" applyFont="1" applyFill="1" applyBorder="1" applyAlignment="1">
      <alignment horizontal="center" vertical="center" wrapText="1"/>
    </xf>
    <xf numFmtId="181" fontId="20" fillId="8" borderId="29" xfId="0" applyNumberFormat="1" applyFont="1" applyFill="1" applyBorder="1" applyAlignment="1">
      <alignment horizontal="center" vertical="center" wrapText="1"/>
    </xf>
    <xf numFmtId="181" fontId="19" fillId="8" borderId="36" xfId="0" applyNumberFormat="1" applyFont="1" applyFill="1" applyBorder="1" applyAlignment="1">
      <alignment horizontal="center" vertical="center" wrapText="1"/>
    </xf>
    <xf numFmtId="181" fontId="20" fillId="8" borderId="14" xfId="0" applyNumberFormat="1" applyFont="1" applyFill="1" applyBorder="1" applyAlignment="1">
      <alignment horizontal="center" vertical="center" wrapText="1"/>
    </xf>
    <xf numFmtId="0" fontId="22" fillId="8" borderId="63" xfId="0" applyFont="1" applyFill="1" applyBorder="1" applyAlignment="1">
      <alignment horizontal="center" vertical="center"/>
    </xf>
    <xf numFmtId="0" fontId="22" fillId="8" borderId="33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left" vertical="center" wrapText="1"/>
    </xf>
    <xf numFmtId="0" fontId="23" fillId="7" borderId="29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vertical="center" wrapText="1"/>
    </xf>
    <xf numFmtId="248" fontId="20" fillId="0" borderId="29" xfId="0" applyNumberFormat="1" applyFont="1" applyFill="1" applyBorder="1" applyAlignment="1">
      <alignment horizontal="center" vertical="center"/>
    </xf>
    <xf numFmtId="0" fontId="22" fillId="0" borderId="63" xfId="0" applyFont="1" applyFill="1" applyBorder="1" applyAlignment="1">
      <alignment horizontal="center" vertical="center" wrapText="1"/>
    </xf>
    <xf numFmtId="0" fontId="22" fillId="0" borderId="33" xfId="0" applyFont="1" applyFill="1" applyBorder="1" applyAlignment="1">
      <alignment horizontal="center" vertical="center"/>
    </xf>
    <xf numFmtId="0" fontId="35" fillId="0" borderId="63" xfId="0" applyFont="1" applyFill="1" applyBorder="1" applyAlignment="1">
      <alignment horizontal="center" vertical="center"/>
    </xf>
    <xf numFmtId="0" fontId="35" fillId="0" borderId="33" xfId="0" applyFont="1" applyFill="1" applyBorder="1" applyAlignment="1">
      <alignment horizontal="center" vertical="center"/>
    </xf>
    <xf numFmtId="0" fontId="35" fillId="0" borderId="106" xfId="0" applyFont="1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176" fontId="119" fillId="0" borderId="104" xfId="0" applyNumberFormat="1" applyFont="1" applyFill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0" fillId="0" borderId="64" xfId="0" applyFont="1" applyBorder="1" applyAlignment="1">
      <alignment horizontal="center" vertical="center"/>
    </xf>
    <xf numFmtId="0" fontId="35" fillId="0" borderId="119" xfId="0" applyFont="1" applyFill="1" applyBorder="1" applyAlignment="1">
      <alignment horizontal="center" vertical="center"/>
    </xf>
    <xf numFmtId="176" fontId="119" fillId="0" borderId="121" xfId="0" applyNumberFormat="1" applyFont="1" applyFill="1" applyBorder="1" applyAlignment="1">
      <alignment horizontal="center" vertical="center"/>
    </xf>
    <xf numFmtId="0" fontId="35" fillId="0" borderId="119" xfId="0" applyFont="1" applyBorder="1" applyAlignment="1">
      <alignment horizontal="center" vertical="center"/>
    </xf>
    <xf numFmtId="0" fontId="35" fillId="0" borderId="12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189" fillId="0" borderId="133" xfId="2999" applyFont="1" applyBorder="1" applyAlignment="1">
      <alignment horizontal="center" vertical="center"/>
    </xf>
    <xf numFmtId="0" fontId="189" fillId="0" borderId="135" xfId="2999" applyFont="1" applyBorder="1" applyAlignment="1">
      <alignment horizontal="center" vertical="center"/>
    </xf>
    <xf numFmtId="0" fontId="189" fillId="0" borderId="35" xfId="2999" applyFont="1" applyBorder="1" applyAlignment="1">
      <alignment horizontal="center" vertical="center"/>
    </xf>
    <xf numFmtId="0" fontId="189" fillId="0" borderId="36" xfId="2999" applyFont="1" applyBorder="1" applyAlignment="1">
      <alignment horizontal="center" vertical="center"/>
    </xf>
    <xf numFmtId="0" fontId="189" fillId="0" borderId="131" xfId="2999" applyFont="1" applyBorder="1" applyAlignment="1">
      <alignment horizontal="center" vertical="center"/>
    </xf>
    <xf numFmtId="0" fontId="189" fillId="0" borderId="132" xfId="2999" applyFont="1" applyBorder="1" applyAlignment="1">
      <alignment horizontal="center" vertical="center"/>
    </xf>
    <xf numFmtId="0" fontId="189" fillId="0" borderId="122" xfId="2999" applyFont="1" applyBorder="1" applyAlignment="1">
      <alignment horizontal="center" vertical="center"/>
    </xf>
    <xf numFmtId="0" fontId="189" fillId="0" borderId="124" xfId="2999" applyFont="1" applyBorder="1" applyAlignment="1">
      <alignment horizontal="center" vertical="center"/>
    </xf>
    <xf numFmtId="0" fontId="189" fillId="0" borderId="128" xfId="2999" applyFont="1" applyBorder="1" applyAlignment="1">
      <alignment horizontal="center" vertical="center"/>
    </xf>
    <xf numFmtId="0" fontId="189" fillId="0" borderId="33" xfId="2999" applyFont="1" applyBorder="1" applyAlignment="1">
      <alignment horizontal="center" vertical="center"/>
    </xf>
    <xf numFmtId="0" fontId="189" fillId="0" borderId="120" xfId="2999" applyFont="1" applyBorder="1" applyAlignment="1">
      <alignment horizontal="center" vertical="center"/>
    </xf>
    <xf numFmtId="0" fontId="189" fillId="0" borderId="26" xfId="2999" applyFont="1" applyBorder="1" applyAlignment="1">
      <alignment horizontal="center" vertical="center"/>
    </xf>
    <xf numFmtId="0" fontId="189" fillId="0" borderId="127" xfId="2999" applyFont="1" applyBorder="1" applyAlignment="1">
      <alignment horizontal="center" vertical="center"/>
    </xf>
    <xf numFmtId="343" fontId="189" fillId="0" borderId="129" xfId="2999" applyNumberFormat="1" applyFont="1" applyBorder="1" applyAlignment="1">
      <alignment horizontal="left" vertical="center"/>
    </xf>
    <xf numFmtId="343" fontId="189" fillId="0" borderId="130" xfId="2999" applyNumberFormat="1" applyFont="1" applyBorder="1" applyAlignment="1">
      <alignment horizontal="left" vertical="center"/>
    </xf>
    <xf numFmtId="0" fontId="195" fillId="75" borderId="117" xfId="2924" applyFont="1" applyFill="1" applyBorder="1" applyAlignment="1">
      <alignment horizontal="center" vertical="center"/>
    </xf>
    <xf numFmtId="0" fontId="195" fillId="75" borderId="146" xfId="2924" applyFont="1" applyFill="1" applyBorder="1" applyAlignment="1">
      <alignment horizontal="center" vertical="center"/>
    </xf>
    <xf numFmtId="0" fontId="195" fillId="75" borderId="118" xfId="2924" applyFont="1" applyFill="1" applyBorder="1" applyAlignment="1">
      <alignment horizontal="center" vertical="center"/>
    </xf>
    <xf numFmtId="0" fontId="195" fillId="75" borderId="19" xfId="2924" applyFont="1" applyFill="1" applyBorder="1" applyAlignment="1">
      <alignment horizontal="center" vertical="center"/>
    </xf>
    <xf numFmtId="0" fontId="29" fillId="5" borderId="12" xfId="2924" applyFont="1" applyFill="1" applyBorder="1" applyAlignment="1">
      <alignment horizontal="center" vertical="center" wrapText="1"/>
    </xf>
    <xf numFmtId="0" fontId="29" fillId="5" borderId="2" xfId="2924" applyFont="1" applyFill="1" applyBorder="1" applyAlignment="1">
      <alignment horizontal="center" vertical="center" wrapText="1"/>
    </xf>
    <xf numFmtId="0" fontId="29" fillId="5" borderId="121" xfId="2924" applyFont="1" applyFill="1" applyBorder="1" applyAlignment="1">
      <alignment horizontal="center" vertical="center" wrapText="1"/>
    </xf>
    <xf numFmtId="0" fontId="22" fillId="0" borderId="22" xfId="2924" applyFont="1" applyBorder="1" applyAlignment="1">
      <alignment horizontal="center" vertical="center" wrapText="1"/>
    </xf>
    <xf numFmtId="0" fontId="22" fillId="0" borderId="50" xfId="2924" applyFont="1" applyBorder="1" applyAlignment="1">
      <alignment horizontal="center" vertical="center" wrapText="1"/>
    </xf>
    <xf numFmtId="0" fontId="22" fillId="0" borderId="24" xfId="2924" applyFont="1" applyBorder="1" applyAlignment="1">
      <alignment horizontal="center" vertical="center" wrapText="1"/>
    </xf>
    <xf numFmtId="0" fontId="22" fillId="0" borderId="53" xfId="2924" applyFont="1" applyBorder="1" applyAlignment="1">
      <alignment horizontal="center" vertical="center" wrapText="1"/>
    </xf>
    <xf numFmtId="0" fontId="114" fillId="0" borderId="32" xfId="2924" applyFont="1" applyBorder="1" applyAlignment="1">
      <alignment horizontal="center" vertical="center" wrapText="1"/>
    </xf>
    <xf numFmtId="0" fontId="114" fillId="0" borderId="28" xfId="2924" applyFont="1" applyBorder="1" applyAlignment="1">
      <alignment horizontal="center" vertical="center" wrapText="1"/>
    </xf>
    <xf numFmtId="0" fontId="195" fillId="5" borderId="7" xfId="2924" applyFont="1" applyFill="1" applyBorder="1" applyAlignment="1">
      <alignment horizontal="center" vertical="center"/>
    </xf>
    <xf numFmtId="0" fontId="195" fillId="5" borderId="10" xfId="2924" applyFont="1" applyFill="1" applyBorder="1" applyAlignment="1">
      <alignment horizontal="center" vertical="center"/>
    </xf>
    <xf numFmtId="0" fontId="195" fillId="5" borderId="8" xfId="2924" applyFont="1" applyFill="1" applyBorder="1" applyAlignment="1">
      <alignment horizontal="center" vertical="center"/>
    </xf>
    <xf numFmtId="0" fontId="194" fillId="0" borderId="0" xfId="2924" applyFont="1" applyAlignment="1">
      <alignment horizontal="center" vertical="center"/>
    </xf>
    <xf numFmtId="0" fontId="119" fillId="0" borderId="0" xfId="2924" applyFont="1" applyBorder="1" applyAlignment="1">
      <alignment horizontal="center" vertical="center"/>
    </xf>
    <xf numFmtId="0" fontId="119" fillId="0" borderId="18" xfId="2924" applyFont="1" applyBorder="1" applyAlignment="1">
      <alignment horizontal="center" vertical="center"/>
    </xf>
    <xf numFmtId="0" fontId="195" fillId="19" borderId="23" xfId="2924" applyFont="1" applyFill="1" applyBorder="1" applyAlignment="1">
      <alignment horizontal="center" vertical="center"/>
    </xf>
    <xf numFmtId="0" fontId="34" fillId="19" borderId="52" xfId="2924" applyFont="1" applyFill="1" applyBorder="1" applyAlignment="1">
      <alignment horizontal="center" vertical="center"/>
    </xf>
    <xf numFmtId="0" fontId="34" fillId="19" borderId="24" xfId="2924" applyFont="1" applyFill="1" applyBorder="1" applyAlignment="1">
      <alignment horizontal="center" vertical="center"/>
    </xf>
    <xf numFmtId="0" fontId="34" fillId="19" borderId="53" xfId="2924" applyFont="1" applyFill="1" applyBorder="1" applyAlignment="1">
      <alignment horizontal="center" vertical="center"/>
    </xf>
    <xf numFmtId="0" fontId="195" fillId="19" borderId="136" xfId="2924" applyFont="1" applyFill="1" applyBorder="1" applyAlignment="1">
      <alignment horizontal="center" vertical="center"/>
    </xf>
    <xf numFmtId="0" fontId="34" fillId="19" borderId="139" xfId="2924" applyFont="1" applyFill="1" applyBorder="1" applyAlignment="1">
      <alignment horizontal="center" vertical="center"/>
    </xf>
    <xf numFmtId="0" fontId="195" fillId="19" borderId="137" xfId="2924" applyFont="1" applyFill="1" applyBorder="1" applyAlignment="1">
      <alignment horizontal="center" vertical="center"/>
    </xf>
    <xf numFmtId="0" fontId="34" fillId="19" borderId="140" xfId="2924" applyFont="1" applyFill="1" applyBorder="1" applyAlignment="1">
      <alignment horizontal="center" vertical="center"/>
    </xf>
    <xf numFmtId="0" fontId="195" fillId="19" borderId="138" xfId="2924" applyFont="1" applyFill="1" applyBorder="1" applyAlignment="1">
      <alignment horizontal="center" vertical="center" wrapText="1"/>
    </xf>
    <xf numFmtId="0" fontId="195" fillId="19" borderId="141" xfId="2924" applyFont="1" applyFill="1" applyBorder="1" applyAlignment="1">
      <alignment horizontal="center" vertical="center"/>
    </xf>
    <xf numFmtId="0" fontId="195" fillId="72" borderId="150" xfId="2924" applyFont="1" applyFill="1" applyBorder="1" applyAlignment="1">
      <alignment horizontal="center" vertical="center" wrapText="1"/>
    </xf>
    <xf numFmtId="0" fontId="195" fillId="72" borderId="148" xfId="2924" applyFont="1" applyFill="1" applyBorder="1" applyAlignment="1">
      <alignment horizontal="center" vertical="center" wrapText="1"/>
    </xf>
    <xf numFmtId="0" fontId="195" fillId="73" borderId="148" xfId="2924" applyFont="1" applyFill="1" applyBorder="1" applyAlignment="1">
      <alignment horizontal="center" vertical="center"/>
    </xf>
  </cellXfs>
  <cellStyles count="6816">
    <cellStyle name="' '" xfId="3031"/>
    <cellStyle name="_x000a_386grabber=M" xfId="6429"/>
    <cellStyle name="&quot;" xfId="13"/>
    <cellStyle name="&quot;_061030_계약내역서 및 인력투입계획표(rev01)" xfId="6430"/>
    <cellStyle name="&quot;_산출근거" xfId="6431"/>
    <cellStyle name="&quot;도급대비 &quot;백분율" xfId="3032"/>
    <cellStyle name="&quot;도급대비&quot;백분율" xfId="3033"/>
    <cellStyle name="&quot;도급대비&quot;표준" xfId="3034"/>
    <cellStyle name="#" xfId="912"/>
    <cellStyle name="# 2" xfId="3006"/>
    <cellStyle name="#,##0" xfId="913"/>
    <cellStyle name="#,##0 2" xfId="3007"/>
    <cellStyle name="#,##0.0" xfId="914"/>
    <cellStyle name="#,##0.0 2" xfId="3008"/>
    <cellStyle name="#,##0.00" xfId="915"/>
    <cellStyle name="#,##0.000" xfId="916"/>
    <cellStyle name="#,##0_(한동건축)고아읍공사설계서 갑지" xfId="3009"/>
    <cellStyle name="$" xfId="14"/>
    <cellStyle name="$_db진흥" xfId="15"/>
    <cellStyle name="$_db진흥 2" xfId="6432"/>
    <cellStyle name="$_SE40" xfId="16"/>
    <cellStyle name="$_SE40 2" xfId="6433"/>
    <cellStyle name="$_견적2" xfId="17"/>
    <cellStyle name="$_견적2 2" xfId="6434"/>
    <cellStyle name="$_기아" xfId="18"/>
    <cellStyle name="$_기아 2" xfId="6435"/>
    <cellStyle name="%(+,-,0)" xfId="1317"/>
    <cellStyle name="(##.00)" xfId="19"/>
    <cellStyle name="(##.00) 2" xfId="2931"/>
    <cellStyle name="(△콤마)" xfId="20"/>
    <cellStyle name="(1)" xfId="21"/>
    <cellStyle name="(백분율)" xfId="22"/>
    <cellStyle name="(콤마)" xfId="23"/>
    <cellStyle name="(표준)" xfId="24"/>
    <cellStyle name="(표준) 2" xfId="6436"/>
    <cellStyle name=".0000001" xfId="3035"/>
    <cellStyle name=";;;" xfId="25"/>
    <cellStyle name="??&amp;O?&amp;H?_x0008__x000f__x0007_?_x0007__x0001__x0001_" xfId="26"/>
    <cellStyle name="??&amp;O?&amp;H?_x0008_??_x0007__x0001__x0001_" xfId="27"/>
    <cellStyle name="??&amp;쏗?뷐9_x0008__x0011__x0007_?_x0007__x0001__x0001_" xfId="6437"/>
    <cellStyle name="?W?_laroux" xfId="28"/>
    <cellStyle name="?曹%U?&amp;H?_x0008_?s_x000a__x0007__x0001__x0001_" xfId="29"/>
    <cellStyle name="@" xfId="1318"/>
    <cellStyle name="@_1.총괄표" xfId="1319"/>
    <cellStyle name="@_견적실적용간접공사비" xfId="1320"/>
    <cellStyle name="@_결제용시행대비표" xfId="1321"/>
    <cellStyle name="@_고속국도1공구간접공사비" xfId="1322"/>
    <cellStyle name="@_복사본 03. 부대입찰결과" xfId="1323"/>
    <cellStyle name="@_시화1공구BD" xfId="1324"/>
    <cellStyle name="@_지역업체결재" xfId="1325"/>
    <cellStyle name="@_춘천동홍천2공구BD" xfId="1326"/>
    <cellStyle name="]_Sheet1_FY96" xfId="917"/>
    <cellStyle name="]_Sheet1_PRODUCT DETAIL_x0013_Comma [0]_Sheet1_Q1" xfId="918"/>
    <cellStyle name="_()관리지역세분(수정)설계내역서(지형도면고시등)" xfId="3036"/>
    <cellStyle name="_(06-07-11) UPIS DB 설계내역서(우대)" xfId="30"/>
    <cellStyle name="_(수정김태식0901)고덕국제화지구 내역서(학술연구용역기준)" xfId="3037"/>
    <cellStyle name="_【실시설계】경포천 재해예방사업(수해상습지) 실시설계용역 - 일상감사후" xfId="3038"/>
    <cellStyle name="_【실시설계】경포천실시설계용역(1.2km)-일상감사후" xfId="3039"/>
    <cellStyle name="_☆일광설계용역(07(1).3.22경관,물건,공사비변경730억,구조물공삭제)!!!!" xfId="3040"/>
    <cellStyle name="_0_발주설계서(최종-수식)" xfId="3041"/>
    <cellStyle name="_0_발주설계서(최종-수식)_설계내역서(신천-금호강)" xfId="3042"/>
    <cellStyle name="_0_발주설계서(최종-수식)_설계내역서(신천-금호강)_욱수천 하천재해예방사업 내역서" xfId="3043"/>
    <cellStyle name="_0_발주설계서(최종-수식)_설계내역서(신천-금호강)_욱수천 하천재해예방사업 내역서_002 욱수천정비공사실시설계 내역서_090113" xfId="3044"/>
    <cellStyle name="_0_발주설계서(최종-수식)_설계내역서(전체)" xfId="3045"/>
    <cellStyle name="_0_발주설계서(최종-수식)_설계내역서(전체)_욱수천 하천재해예방사업 내역서" xfId="3046"/>
    <cellStyle name="_0_발주설계서(최종-수식)_설계내역서(전체)_욱수천 하천재해예방사업 내역서_002 욱수천정비공사실시설계 내역서_090113" xfId="3047"/>
    <cellStyle name="_0_발주설계서(최종-수식)_용담댐하류하천환경정비사업설계예산서(건희)" xfId="3048"/>
    <cellStyle name="_0_발주설계서(최종-수식)_욱수천 하천재해예방사업 내역서" xfId="3049"/>
    <cellStyle name="_0_발주설계서(최종-수식)_욱수천 하천재해예방사업 내역서_002 욱수천정비공사실시설계 내역서_090113" xfId="3050"/>
    <cellStyle name="_00관광지내역서(계획,설계)" xfId="31"/>
    <cellStyle name="_01 내역서(미원천 개수공사 실시설계)" xfId="32"/>
    <cellStyle name="_01 소하천내역서(동두천시)1차분+전체(계약용)" xfId="3051"/>
    <cellStyle name="_01 실행(군장산단) Rev00" xfId="1327"/>
    <cellStyle name="_01 실행(군장산단) Rev00_01 실행(부산남컨가호안109-원안분) REV04" xfId="1328"/>
    <cellStyle name="_01 투찰(원안-최종)-050817작업" xfId="1329"/>
    <cellStyle name="_01(1).산업단지개발계획" xfId="1330"/>
    <cellStyle name="_01.산업단지개발계획" xfId="1331"/>
    <cellStyle name="_01_지형현황측량(0.823㎢)" xfId="1332"/>
    <cellStyle name="_01토공" xfId="33"/>
    <cellStyle name="_01토공_라멘교 토공" xfId="34"/>
    <cellStyle name="_01토공_철거" xfId="35"/>
    <cellStyle name="_01토공_철거_라멘교 토공" xfId="36"/>
    <cellStyle name="_02(1).지구단위계획" xfId="1333"/>
    <cellStyle name="_02.지구단위계획" xfId="1334"/>
    <cellStyle name="_02_토질조사(823천)" xfId="1335"/>
    <cellStyle name="_021126_목포시청(총괄)" xfId="3052"/>
    <cellStyle name="_02인천광역시내역서060519" xfId="37"/>
    <cellStyle name="_03 항공측량(L=36.0)" xfId="38"/>
    <cellStyle name="_03-1내역서(토평1지구외1)전체및3차변경(참조)" xfId="3053"/>
    <cellStyle name="_03기본및실시설계" xfId="1336"/>
    <cellStyle name="_03내역서(토평1지구외1)전체및3차변경(이성호최종)-1" xfId="3054"/>
    <cellStyle name="_04_사전환경영향성검토" xfId="1337"/>
    <cellStyle name="_04-하동(D500추진공-수량)" xfId="919"/>
    <cellStyle name="_050309 대한상공회의소 운영 1차 수정" xfId="3055"/>
    <cellStyle name="_051216-Ucity 포털사이트-개발예산_이은실" xfId="3056"/>
    <cellStyle name="_05-강관압입공" xfId="920"/>
    <cellStyle name="_06(1).내역서(한강 가평삼회)" xfId="3057"/>
    <cellStyle name="_060201-태안설계내역서(1차분)" xfId="1338"/>
    <cellStyle name="_060517대신체육공원실시설계용역_낙찰가조정" xfId="3058"/>
    <cellStyle name="_060517도급내역서(연인산)" xfId="3059"/>
    <cellStyle name="_070919 교평" xfId="6438"/>
    <cellStyle name="_09 군관리계획_적성-전산화내역서" xfId="3060"/>
    <cellStyle name="_09 군관리계획_적성-전산화내역서(최종)" xfId="3061"/>
    <cellStyle name="_0재릉내역서(원내역서)" xfId="39"/>
    <cellStyle name="_1(1).자치단체표준인사관련산출내역서(인사기준)_v2.0" xfId="6439"/>
    <cellStyle name="_1.실시설계비" xfId="40"/>
    <cellStyle name="_1.임업디비" xfId="6440"/>
    <cellStyle name="_1000억(공사비)기본및실시설계-1" xfId="1339"/>
    <cellStyle name="_1안(Turnkey)_030127" xfId="3062"/>
    <cellStyle name="_2(1).자치단체표준인사관련산출내역서(급여기준)_v2.0" xfId="6441"/>
    <cellStyle name="_2.내역서" xfId="3063"/>
    <cellStyle name="_2.측량비" xfId="41"/>
    <cellStyle name="_2003년설계품v2.1" xfId="3064"/>
    <cellStyle name="_2004년 도로와 지하시설물 공동구축 제1회 설계변경내역서(기환형작업)" xfId="3065"/>
    <cellStyle name="_2004년 설계내역서-추경" xfId="3066"/>
    <cellStyle name="_2004년 추경예산 도로와 지하시설물 공동구축 설계내역서" xfId="3067"/>
    <cellStyle name="_2004년도상수,하수,도로내역(기본폼)" xfId="3068"/>
    <cellStyle name="_2004년도상수,하수,도로내역(물량조정완료218)" xfId="3069"/>
    <cellStyle name="_2004년도상수,하수,도로내역(물량조정중)" xfId="3070"/>
    <cellStyle name="_2004년도상수,하수,도로설계변경내역(예정3)" xfId="3071"/>
    <cellStyle name="_2005년 가로등 시설물 복구공사(송파)" xfId="42"/>
    <cellStyle name="_2005년 가로등(연간단가)원본" xfId="43"/>
    <cellStyle name="_2005년 가로등공사(공통대가)" xfId="44"/>
    <cellStyle name="_2005년 사업 시스템 부문 설계내역서_2.0" xfId="3072"/>
    <cellStyle name="_2005시중노임" xfId="6442"/>
    <cellStyle name="_20060203-ktis-Security견적v2(김재호과장님)v3" xfId="3073"/>
    <cellStyle name="_2006노임관련" xfId="6443"/>
    <cellStyle name="_2006수위계설치계약내역서(5월17일)" xfId="3074"/>
    <cellStyle name="_2006수해복구수위계설치설계예산서" xfId="3075"/>
    <cellStyle name="_2006홍천군관리계획설계예산서060223" xfId="6444"/>
    <cellStyle name="_2-4.상반기실적부문별요약" xfId="45"/>
    <cellStyle name="_2-4.상반기실적부문별요약(표지및목차포함)" xfId="46"/>
    <cellStyle name="_2-4.상반기실적부문별요약(표지및목차포함)_1" xfId="47"/>
    <cellStyle name="_2-4.상반기실적부문별요약_1" xfId="48"/>
    <cellStyle name="_2500정사사진(2005년도2차물량 위성과 통합)" xfId="1340"/>
    <cellStyle name="_2차계약설계서" xfId="3076"/>
    <cellStyle name="_3) 최종-남천외 3개하천 하천기본계획 수립 용역 내역서(200800211)" xfId="3077"/>
    <cellStyle name="_3.구조물공" xfId="49"/>
    <cellStyle name="_3.제경,기술" xfId="3078"/>
    <cellStyle name="_4단지내역및수량산출서" xfId="50"/>
    <cellStyle name="_4차사업설계서(계약가)" xfId="3079"/>
    <cellStyle name="_'99상반기경영개선활동결과(게시용)" xfId="51"/>
    <cellStyle name="_A1-Line 신설간지" xfId="1050"/>
    <cellStyle name="_A1-토공-유점1L-1" xfId="52"/>
    <cellStyle name="_ATS장치" xfId="6445"/>
    <cellStyle name="_A곡관보호공" xfId="1051"/>
    <cellStyle name="_A구조물토공" xfId="1052"/>
    <cellStyle name="_A오수연결관토공" xfId="1053"/>
    <cellStyle name="_A오수연결관토공(변경)" xfId="1054"/>
    <cellStyle name="_a접합정공기이토" xfId="1055"/>
    <cellStyle name="_Book1" xfId="53"/>
    <cellStyle name="_Book1 2" xfId="3080"/>
    <cellStyle name="_Book1_1" xfId="54"/>
    <cellStyle name="_buip (2)" xfId="1059"/>
    <cellStyle name="_B곡관보호공" xfId="1056"/>
    <cellStyle name="_B구조물토공" xfId="1057"/>
    <cellStyle name="_b접합정공기이토" xfId="1058"/>
    <cellStyle name="_CMS 구축" xfId="6446"/>
    <cellStyle name="_cnm-hw" xfId="3081"/>
    <cellStyle name="_COMPAQServer" xfId="3082"/>
    <cellStyle name="_C곡관보호공" xfId="1060"/>
    <cellStyle name="_C관로공(변경)" xfId="1061"/>
    <cellStyle name="_c구조물공" xfId="1062"/>
    <cellStyle name="_C구조물토공" xfId="1063"/>
    <cellStyle name="_c접합정공기이토" xfId="1064"/>
    <cellStyle name="_DB구축설계서(남양주0816)" xfId="55"/>
    <cellStyle name="_DB설계" xfId="3083"/>
    <cellStyle name="_DGIST 건설사업관리(CM) 용역 원가산출" xfId="6447"/>
    <cellStyle name="_DM발송" xfId="6448"/>
    <cellStyle name="_DM발송(2006)" xfId="6449"/>
    <cellStyle name="_D곡관보호공" xfId="1065"/>
    <cellStyle name="_D구조물토공" xfId="1066"/>
    <cellStyle name="_d접합정공기이토" xfId="1067"/>
    <cellStyle name="_EIP 시스템구축" xfId="6450"/>
    <cellStyle name="_FP_설계내역샘플_(가중치직접산정방식)_New" xfId="3084"/>
    <cellStyle name="_FP_설계내역샘플_(평균가중치방식)_New" xfId="3085"/>
    <cellStyle name="_GIS총괄설계서(Version3.0)" xfId="3086"/>
    <cellStyle name="_HIServlet?SLET=AttView&amp;APP=1&amp;ID=00050ozrw&amp;SEQ=0&amp;K=00U7A3Fxv1&amp;FILENAME=구조물단면" xfId="56"/>
    <cellStyle name="_HIServlet?SLET=AttView&amp;APP=1&amp;ID=00050ozrw&amp;SEQ=0&amp;K=00U7A3Fxv1&amp;FILENAME=구조물단면_댐직하류 하천정비(환경)사업 기본계획 및 실시설계용역-수공용" xfId="57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" xfId="58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" xfId="3087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신천-금호강)" xfId="3088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089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090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전체)" xfId="3091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092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093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094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욱수천 하천재해예방사업 내역서" xfId="3095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096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욱수천 하천재해예방사업 내역서" xfId="3097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욱수천 하천재해예방사업 내역서_002 욱수천정비공사실시설계 내역서_090113" xfId="3098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" xfId="3099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신천-금호강)" xfId="3100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신천-금호강)_욱수천 하천재해예방사업 내역서" xfId="3101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102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전체)" xfId="3103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전체)_욱수천 하천재해예방사업 내역서" xfId="3104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105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용담댐하류하천환경정비사업설계예산서(건희)" xfId="3106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욱수천 하천재해예방사업 내역서" xfId="3107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욱수천 하천재해예방사업 내역서_002 욱수천정비공사실시설계 내역서_090113" xfId="3108"/>
    <cellStyle name="_HIServlet?SLET=AttView&amp;APP=1&amp;ID=00050ozrw&amp;SEQ=0&amp;K=00U7A3Fxv1&amp;FILENAME=구조물단면_댐직하류 하천정비(환경)사업 기본계획 및 실시설계용역-수공용_욱수천 하천재해예방사업 내역서" xfId="3109"/>
    <cellStyle name="_HIServlet?SLET=AttView&amp;APP=1&amp;ID=00050ozrw&amp;SEQ=0&amp;K=00U7A3Fxv1&amp;FILENAME=구조물단면_댐직하류 하천정비(환경)사업 기본계획 및 실시설계용역-수공용_욱수천 하천재해예방사업 내역서_002 욱수천정비공사실시설계 내역서_090113" xfId="3110"/>
    <cellStyle name="_HIServlet?SLET=AttView&amp;APP=1&amp;ID=00050ozrw&amp;SEQ=0&amp;K=00U7A3Fxv1&amp;FILENAME=구조물단면_용담댐하류하천환경정비사업설계예산서(건희)" xfId="3111"/>
    <cellStyle name="_HIServlet?SLET=AttView&amp;APP=1&amp;ID=00050ozrw&amp;SEQ=0&amp;K=00U7A3Fxv1&amp;FILENAME=구조물단면_용담댐하류하천환경정비사업설계예산서(건희)_설계내역서(신천-금호강)" xfId="3112"/>
    <cellStyle name="_HIServlet?SLET=AttView&amp;APP=1&amp;ID=00050ozrw&amp;SEQ=0&amp;K=00U7A3Fxv1&amp;FILENAME=구조물단면_용담댐하류하천환경정비사업설계예산서(건희)_설계내역서(신천-금호강)_욱수천 하천재해예방사업 내역서" xfId="3113"/>
    <cellStyle name="_HIServlet?SLET=AttView&amp;APP=1&amp;ID=00050ozrw&amp;SEQ=0&amp;K=00U7A3Fxv1&amp;FILENAME=구조물단면_용담댐하류하천환경정비사업설계예산서(건희)_설계내역서(신천-금호강)_욱수천 하천재해예방사업 내역서_002 욱수천정비공사실시설계 내역서_090113" xfId="3114"/>
    <cellStyle name="_HIServlet?SLET=AttView&amp;APP=1&amp;ID=00050ozrw&amp;SEQ=0&amp;K=00U7A3Fxv1&amp;FILENAME=구조물단면_용담댐하류하천환경정비사업설계예산서(건희)_설계내역서(전체)" xfId="3115"/>
    <cellStyle name="_HIServlet?SLET=AttView&amp;APP=1&amp;ID=00050ozrw&amp;SEQ=0&amp;K=00U7A3Fxv1&amp;FILENAME=구조물단면_용담댐하류하천환경정비사업설계예산서(건희)_설계내역서(전체)_욱수천 하천재해예방사업 내역서" xfId="3116"/>
    <cellStyle name="_HIServlet?SLET=AttView&amp;APP=1&amp;ID=00050ozrw&amp;SEQ=0&amp;K=00U7A3Fxv1&amp;FILENAME=구조물단면_용담댐하류하천환경정비사업설계예산서(건희)_설계내역서(전체)_욱수천 하천재해예방사업 내역서_002 욱수천정비공사실시설계 내역서_090113" xfId="3117"/>
    <cellStyle name="_HIServlet?SLET=AttView&amp;APP=1&amp;ID=00050ozrw&amp;SEQ=0&amp;K=00U7A3Fxv1&amp;FILENAME=구조물단면_용담댐하류하천환경정비사업설계예산서(건희)_용담댐하류하천환경정비사업설계예산서(건희)" xfId="3118"/>
    <cellStyle name="_HIServlet?SLET=AttView&amp;APP=1&amp;ID=00050ozrw&amp;SEQ=0&amp;K=00U7A3Fxv1&amp;FILENAME=구조물단면_용담댐하류하천환경정비사업설계예산서(건희)_욱수천 하천재해예방사업 내역서" xfId="3119"/>
    <cellStyle name="_HIServlet?SLET=AttView&amp;APP=1&amp;ID=00050ozrw&amp;SEQ=0&amp;K=00U7A3Fxv1&amp;FILENAME=구조물단면_용담댐하류하천환경정비사업설계예산서(건희)_욱수천 하천재해예방사업 내역서_002 욱수천정비공사실시설계 내역서_090113" xfId="3120"/>
    <cellStyle name="_HIServlet?SLET=AttView&amp;APP=1&amp;ID=00050ozrw&amp;SEQ=0&amp;K=00U7A3Fxv1&amp;FILENAME=구조물단면_욱수천 하천재해예방사업 내역서" xfId="3121"/>
    <cellStyle name="_HIServlet?SLET=AttView&amp;APP=1&amp;ID=00050ozrw&amp;SEQ=0&amp;K=00U7A3Fxv1&amp;FILENAME=구조물단면_욱수천 하천재해예방사업 내역서_002 욱수천정비공사실시설계 내역서_090113" xfId="3122"/>
    <cellStyle name="_IBM" xfId="3123"/>
    <cellStyle name="_ip (2)" xfId="1068"/>
    <cellStyle name="_IT화 지원사업" xfId="6451"/>
    <cellStyle name="_jipbun (2)" xfId="1069"/>
    <cellStyle name="_KOSHA공정표" xfId="6452"/>
    <cellStyle name="_k-rb" xfId="6453"/>
    <cellStyle name="_ktis-Security견적(giga)_최종-조정안" xfId="3124"/>
    <cellStyle name="_KTX환승시간표" xfId="6454"/>
    <cellStyle name="_MSDS" xfId="6455"/>
    <cellStyle name="_P-03-092공통" xfId="3125"/>
    <cellStyle name="_P-04-007(공통)" xfId="3126"/>
    <cellStyle name="_P-04-007(총괄)" xfId="3127"/>
    <cellStyle name="_PC-01. U-City_시설종합관리시스템 개발비_상세내역_(0328)" xfId="3128"/>
    <cellStyle name="_pdf변환" xfId="6456"/>
    <cellStyle name="_RAMP-E교-최종000" xfId="59"/>
    <cellStyle name="_RAMP-E교-최종000_002 욱수천정비공사실시설계 내역서_090113" xfId="3129"/>
    <cellStyle name="_RAMP-E교-최종000_공유수면매립도시관리계획및실시설계용역" xfId="1341"/>
    <cellStyle name="_RAMP-E교-최종000_시방서" xfId="60"/>
    <cellStyle name="_RAMP-E교-최종000_시방서_002 욱수천정비공사실시설계 내역서_090113" xfId="3130"/>
    <cellStyle name="_RAMP-E교-최종000_시방서_공유수면매립도시관리계획및실시설계용역" xfId="1342"/>
    <cellStyle name="_RAMP-E교-최종000_파도 - 모항선 횡배수관 확장" xfId="61"/>
    <cellStyle name="_RAMP-E교-최종000_파도 - 모항선 횡배수관 확장_002 욱수천정비공사실시설계 내역서_090113" xfId="3131"/>
    <cellStyle name="_RAMP-E교-최종000_파도 - 모항선 횡배수관 확장_공유수면매립도시관리계획및실시설계용역" xfId="1343"/>
    <cellStyle name="_RAMP-E교-최종000_파도 - 모항선 횡배수관 확장_시방서" xfId="62"/>
    <cellStyle name="_RAMP-E교-최종000_파도 - 모항선 횡배수관 확장_시방서_002 욱수천정비공사실시설계 내역서_090113" xfId="3132"/>
    <cellStyle name="_RAMP-E교-최종000_파도 - 모항선 횡배수관 확장_시방서_공유수면매립도시관리계획및실시설계용역" xfId="1344"/>
    <cellStyle name="_Sheet2" xfId="1070"/>
    <cellStyle name="_SI부문_김천시" xfId="3133"/>
    <cellStyle name="_가고리" xfId="63"/>
    <cellStyle name="_감계-교통영향평가용역." xfId="1345"/>
    <cellStyle name="_감계-재해영향평가용역." xfId="1346"/>
    <cellStyle name="_감응속도측정기" xfId="6457"/>
    <cellStyle name="_강내 인도설치1" xfId="64"/>
    <cellStyle name="_강원도 정책결정지원 인트라넷 구축사업_내역서" xfId="3134"/>
    <cellStyle name="_개발비 산출양식(웨이버스)" xfId="3135"/>
    <cellStyle name="_갯벌생태공원 평가부문내역(REV01)" xfId="65"/>
    <cellStyle name="_거제시 생활폐기물 설계변경" xfId="3136"/>
    <cellStyle name="_건설교통기술" xfId="6458"/>
    <cellStyle name="_견갑" xfId="921"/>
    <cellStyle name="_견적_nst0604" xfId="6459"/>
    <cellStyle name="_견적결과보고서 양식(2002 09 04)" xfId="1347"/>
    <cellStyle name="_견적서(예보지점)-토코넷v1(1).0" xfId="3137"/>
    <cellStyle name="_견적서(토목)" xfId="922"/>
    <cellStyle name="_경남교통표지판" xfId="3138"/>
    <cellStyle name="_경남교통표지판_문화의 거리 농로포장(김병국2차)" xfId="3139"/>
    <cellStyle name="_경남교통표지판_문화의 거리 농로포장(김병국2차)_문화의 거리 농로포장(김병국2차)" xfId="3140"/>
    <cellStyle name="_경영개선활동상반기실적(990708)" xfId="66"/>
    <cellStyle name="_경영개선활동상반기실적(990708)_1" xfId="67"/>
    <cellStyle name="_경영개선활동상반기실적(990708)_2" xfId="68"/>
    <cellStyle name="_경영개선활성화방안(990802)" xfId="69"/>
    <cellStyle name="_경영개선활성화방안(990802)_1" xfId="70"/>
    <cellStyle name="_경전철조사측량내역" xfId="3141"/>
    <cellStyle name="_계약변경 일위대가_수정" xfId="1348"/>
    <cellStyle name="_고객관리시스템" xfId="6460"/>
    <cellStyle name="_고대산평가용역내역(환경,교통,재해)" xfId="71"/>
    <cellStyle name="_고압용안전밸브시험기" xfId="6461"/>
    <cellStyle name="_고액분리기" xfId="6462"/>
    <cellStyle name="_공기제어장치등22점" xfId="6463"/>
    <cellStyle name="_공원녹지기본계획(30만) 설계내역서" xfId="3142"/>
    <cellStyle name="_공항시설사용료" xfId="6464"/>
    <cellStyle name="_과업내역서(변경4)" xfId="72"/>
    <cellStyle name="_곽지관광지내역서" xfId="73"/>
    <cellStyle name="_광양시우회도로(투찰)" xfId="1349"/>
    <cellStyle name="_광역송수관 이설공사 설계(SK판넬, 최종)" xfId="74"/>
    <cellStyle name="_광역송수관 이설공사 설계(SK판넬, 최종)_댐직하류 하천정비(환경)사업 기본계획 및 실시설계용역-수공용" xfId="75"/>
    <cellStyle name="_광역송수관 이설공사 설계(SK판넬, 최종)_댐직하류 하천정비(환경)사업 기본계획 및 실시설계용역-수공용_용담댐직하류 하천정비공사 설계예산서(남원작성)-" xfId="76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" xfId="3143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신천-금호강)" xfId="3144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145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146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전체)" xfId="3147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148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149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150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욱수천 하천재해예방사업 내역서" xfId="3151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152"/>
    <cellStyle name="_광역송수관 이설공사 설계(SK판넬, 최종)_댐직하류 하천정비(환경)사업 기본계획 및 실시설계용역-수공용_용담댐직하류 하천정비공사 설계예산서(남원작성)-_욱수천 하천재해예방사업 내역서" xfId="3153"/>
    <cellStyle name="_광역송수관 이설공사 설계(SK판넬, 최종)_댐직하류 하천정비(환경)사업 기본계획 및 실시설계용역-수공용_용담댐직하류 하천정비공사 설계예산서(남원작성)-_욱수천 하천재해예방사업 내역서_002 욱수천정비공사실시설계 내역서_090113" xfId="3154"/>
    <cellStyle name="_광역송수관 이설공사 설계(SK판넬, 최종)_댐직하류 하천정비(환경)사업 기본계획 및 실시설계용역-수공용_용담댐하류하천환경정비사업설계예산서(건희)" xfId="3155"/>
    <cellStyle name="_광역송수관 이설공사 설계(SK판넬, 최종)_댐직하류 하천정비(환경)사업 기본계획 및 실시설계용역-수공용_용담댐하류하천환경정비사업설계예산서(건희)_설계내역서(신천-금호강)" xfId="3156"/>
    <cellStyle name="_광역송수관 이설공사 설계(SK판넬, 최종)_댐직하류 하천정비(환경)사업 기본계획 및 실시설계용역-수공용_용담댐하류하천환경정비사업설계예산서(건희)_설계내역서(신천-금호강)_욱수천 하천재해예방사업 내역서" xfId="3157"/>
    <cellStyle name="_광역송수관 이설공사 설계(SK판넬, 최종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158"/>
    <cellStyle name="_광역송수관 이설공사 설계(SK판넬, 최종)_댐직하류 하천정비(환경)사업 기본계획 및 실시설계용역-수공용_용담댐하류하천환경정비사업설계예산서(건희)_설계내역서(전체)" xfId="3159"/>
    <cellStyle name="_광역송수관 이설공사 설계(SK판넬, 최종)_댐직하류 하천정비(환경)사업 기본계획 및 실시설계용역-수공용_용담댐하류하천환경정비사업설계예산서(건희)_설계내역서(전체)_욱수천 하천재해예방사업 내역서" xfId="3160"/>
    <cellStyle name="_광역송수관 이설공사 설계(SK판넬, 최종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161"/>
    <cellStyle name="_광역송수관 이설공사 설계(SK판넬, 최종)_댐직하류 하천정비(환경)사업 기본계획 및 실시설계용역-수공용_용담댐하류하천환경정비사업설계예산서(건희)_용담댐하류하천환경정비사업설계예산서(건희)" xfId="3162"/>
    <cellStyle name="_광역송수관 이설공사 설계(SK판넬, 최종)_댐직하류 하천정비(환경)사업 기본계획 및 실시설계용역-수공용_용담댐하류하천환경정비사업설계예산서(건희)_욱수천 하천재해예방사업 내역서" xfId="3163"/>
    <cellStyle name="_광역송수관 이설공사 설계(SK판넬, 최종)_댐직하류 하천정비(환경)사업 기본계획 및 실시설계용역-수공용_용담댐하류하천환경정비사업설계예산서(건희)_욱수천 하천재해예방사업 내역서_002 욱수천정비공사실시설계 내역서_090113" xfId="3164"/>
    <cellStyle name="_광역송수관 이설공사 설계(SK판넬, 최종)_댐직하류 하천정비(환경)사업 기본계획 및 실시설계용역-수공용_욱수천 하천재해예방사업 내역서" xfId="3165"/>
    <cellStyle name="_광역송수관 이설공사 설계(SK판넬, 최종)_댐직하류 하천정비(환경)사업 기본계획 및 실시설계용역-수공용_욱수천 하천재해예방사업 내역서_002 욱수천정비공사실시설계 내역서_090113" xfId="3166"/>
    <cellStyle name="_광역송수관 이설공사 설계(SK판넬, 최종)_용담댐하류하천환경정비사업설계예산서(건희)" xfId="3167"/>
    <cellStyle name="_광역송수관 이설공사 설계(SK판넬, 최종)_용담댐하류하천환경정비사업설계예산서(건희)_설계내역서(신천-금호강)" xfId="3168"/>
    <cellStyle name="_광역송수관 이설공사 설계(SK판넬, 최종)_용담댐하류하천환경정비사업설계예산서(건희)_설계내역서(신천-금호강)_욱수천 하천재해예방사업 내역서" xfId="3169"/>
    <cellStyle name="_광역송수관 이설공사 설계(SK판넬, 최종)_용담댐하류하천환경정비사업설계예산서(건희)_설계내역서(신천-금호강)_욱수천 하천재해예방사업 내역서_002 욱수천정비공사실시설계 내역서_090113" xfId="3170"/>
    <cellStyle name="_광역송수관 이설공사 설계(SK판넬, 최종)_용담댐하류하천환경정비사업설계예산서(건희)_설계내역서(전체)" xfId="3171"/>
    <cellStyle name="_광역송수관 이설공사 설계(SK판넬, 최종)_용담댐하류하천환경정비사업설계예산서(건희)_설계내역서(전체)_욱수천 하천재해예방사업 내역서" xfId="3172"/>
    <cellStyle name="_광역송수관 이설공사 설계(SK판넬, 최종)_용담댐하류하천환경정비사업설계예산서(건희)_설계내역서(전체)_욱수천 하천재해예방사업 내역서_002 욱수천정비공사실시설계 내역서_090113" xfId="3173"/>
    <cellStyle name="_광역송수관 이설공사 설계(SK판넬, 최종)_용담댐하류하천환경정비사업설계예산서(건희)_용담댐하류하천환경정비사업설계예산서(건희)" xfId="3174"/>
    <cellStyle name="_광역송수관 이설공사 설계(SK판넬, 최종)_용담댐하류하천환경정비사업설계예산서(건희)_욱수천 하천재해예방사업 내역서" xfId="3175"/>
    <cellStyle name="_광역송수관 이설공사 설계(SK판넬, 최종)_용담댐하류하천환경정비사업설계예산서(건희)_욱수천 하천재해예방사업 내역서_002 욱수천정비공사실시설계 내역서_090113" xfId="3176"/>
    <cellStyle name="_광역송수관 이설공사 설계(SK판넬, 최종)_욱수천 하천재해예방사업 내역서" xfId="3177"/>
    <cellStyle name="_광역송수관 이설공사 설계(SK판넬, 최종)_욱수천 하천재해예방사업 내역서_002 욱수천정비공사실시설계 내역서_090113" xfId="3178"/>
    <cellStyle name="_광역송수관 이설공사 설계(토공삭제최종)" xfId="77"/>
    <cellStyle name="_광역송수관 이설공사 설계(토공삭제최종)_댐직하류 하천정비(환경)사업 기본계획 및 실시설계용역-수공용" xfId="78"/>
    <cellStyle name="_광역송수관 이설공사 설계(토공삭제최종)_댐직하류 하천정비(환경)사업 기본계획 및 실시설계용역-수공용_용담댐직하류 하천정비공사 설계예산서(남원작성)-" xfId="79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" xfId="3179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신천-금호강)" xfId="3180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181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182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전체)" xfId="3183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184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185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186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욱수천 하천재해예방사업 내역서" xfId="3187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188"/>
    <cellStyle name="_광역송수관 이설공사 설계(토공삭제최종)_댐직하류 하천정비(환경)사업 기본계획 및 실시설계용역-수공용_용담댐직하류 하천정비공사 설계예산서(남원작성)-_욱수천 하천재해예방사업 내역서" xfId="3189"/>
    <cellStyle name="_광역송수관 이설공사 설계(토공삭제최종)_댐직하류 하천정비(환경)사업 기본계획 및 실시설계용역-수공용_용담댐직하류 하천정비공사 설계예산서(남원작성)-_욱수천 하천재해예방사업 내역서_002 욱수천정비공사실시설계 내역서_090113" xfId="3190"/>
    <cellStyle name="_광역송수관 이설공사 설계(토공삭제최종)_댐직하류 하천정비(환경)사업 기본계획 및 실시설계용역-수공용_용담댐하류하천환경정비사업설계예산서(건희)" xfId="3191"/>
    <cellStyle name="_광역송수관 이설공사 설계(토공삭제최종)_댐직하류 하천정비(환경)사업 기본계획 및 실시설계용역-수공용_용담댐하류하천환경정비사업설계예산서(건희)_설계내역서(신천-금호강)" xfId="3192"/>
    <cellStyle name="_광역송수관 이설공사 설계(토공삭제최종)_댐직하류 하천정비(환경)사업 기본계획 및 실시설계용역-수공용_용담댐하류하천환경정비사업설계예산서(건희)_설계내역서(신천-금호강)_욱수천 하천재해예방사업 내역서" xfId="3193"/>
    <cellStyle name="_광역송수관 이설공사 설계(토공삭제최종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194"/>
    <cellStyle name="_광역송수관 이설공사 설계(토공삭제최종)_댐직하류 하천정비(환경)사업 기본계획 및 실시설계용역-수공용_용담댐하류하천환경정비사업설계예산서(건희)_설계내역서(전체)" xfId="3195"/>
    <cellStyle name="_광역송수관 이설공사 설계(토공삭제최종)_댐직하류 하천정비(환경)사업 기본계획 및 실시설계용역-수공용_용담댐하류하천환경정비사업설계예산서(건희)_설계내역서(전체)_욱수천 하천재해예방사업 내역서" xfId="3196"/>
    <cellStyle name="_광역송수관 이설공사 설계(토공삭제최종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197"/>
    <cellStyle name="_광역송수관 이설공사 설계(토공삭제최종)_댐직하류 하천정비(환경)사업 기본계획 및 실시설계용역-수공용_용담댐하류하천환경정비사업설계예산서(건희)_용담댐하류하천환경정비사업설계예산서(건희)" xfId="3198"/>
    <cellStyle name="_광역송수관 이설공사 설계(토공삭제최종)_댐직하류 하천정비(환경)사업 기본계획 및 실시설계용역-수공용_용담댐하류하천환경정비사업설계예산서(건희)_욱수천 하천재해예방사업 내역서" xfId="3199"/>
    <cellStyle name="_광역송수관 이설공사 설계(토공삭제최종)_댐직하류 하천정비(환경)사업 기본계획 및 실시설계용역-수공용_용담댐하류하천환경정비사업설계예산서(건희)_욱수천 하천재해예방사업 내역서_002 욱수천정비공사실시설계 내역서_090113" xfId="3200"/>
    <cellStyle name="_광역송수관 이설공사 설계(토공삭제최종)_댐직하류 하천정비(환경)사업 기본계획 및 실시설계용역-수공용_욱수천 하천재해예방사업 내역서" xfId="3201"/>
    <cellStyle name="_광역송수관 이설공사 설계(토공삭제최종)_댐직하류 하천정비(환경)사업 기본계획 및 실시설계용역-수공용_욱수천 하천재해예방사업 내역서_002 욱수천정비공사실시설계 내역서_090113" xfId="3202"/>
    <cellStyle name="_광역송수관 이설공사 설계(토공삭제최종)_용담댐하류하천환경정비사업설계예산서(건희)" xfId="3203"/>
    <cellStyle name="_광역송수관 이설공사 설계(토공삭제최종)_용담댐하류하천환경정비사업설계예산서(건희)_설계내역서(신천-금호강)" xfId="3204"/>
    <cellStyle name="_광역송수관 이설공사 설계(토공삭제최종)_용담댐하류하천환경정비사업설계예산서(건희)_설계내역서(신천-금호강)_욱수천 하천재해예방사업 내역서" xfId="3205"/>
    <cellStyle name="_광역송수관 이설공사 설계(토공삭제최종)_용담댐하류하천환경정비사업설계예산서(건희)_설계내역서(신천-금호강)_욱수천 하천재해예방사업 내역서_002 욱수천정비공사실시설계 내역서_090113" xfId="3206"/>
    <cellStyle name="_광역송수관 이설공사 설계(토공삭제최종)_용담댐하류하천환경정비사업설계예산서(건희)_설계내역서(전체)" xfId="3207"/>
    <cellStyle name="_광역송수관 이설공사 설계(토공삭제최종)_용담댐하류하천환경정비사업설계예산서(건희)_설계내역서(전체)_욱수천 하천재해예방사업 내역서" xfId="3208"/>
    <cellStyle name="_광역송수관 이설공사 설계(토공삭제최종)_용담댐하류하천환경정비사업설계예산서(건희)_설계내역서(전체)_욱수천 하천재해예방사업 내역서_002 욱수천정비공사실시설계 내역서_090113" xfId="3209"/>
    <cellStyle name="_광역송수관 이설공사 설계(토공삭제최종)_용담댐하류하천환경정비사업설계예산서(건희)_용담댐하류하천환경정비사업설계예산서(건희)" xfId="3210"/>
    <cellStyle name="_광역송수관 이설공사 설계(토공삭제최종)_용담댐하류하천환경정비사업설계예산서(건희)_욱수천 하천재해예방사업 내역서" xfId="3211"/>
    <cellStyle name="_광역송수관 이설공사 설계(토공삭제최종)_용담댐하류하천환경정비사업설계예산서(건희)_욱수천 하천재해예방사업 내역서_002 욱수천정비공사실시설계 내역서_090113" xfId="3212"/>
    <cellStyle name="_광역송수관 이설공사 설계(토공삭제최종)_욱수천 하천재해예방사업 내역서" xfId="3213"/>
    <cellStyle name="_광역송수관 이설공사 설계(토공삭제최종)_욱수천 하천재해예방사업 내역서_002 욱수천정비공사실시설계 내역서_090113" xfId="3214"/>
    <cellStyle name="_광역송수관 이설공사 설계(흙막이)" xfId="80"/>
    <cellStyle name="_광역송수관 이설공사 설계(흙막이)_댐직하류 하천정비(환경)사업 기본계획 및 실시설계용역-수공용" xfId="81"/>
    <cellStyle name="_광역송수관 이설공사 설계(흙막이)_댐직하류 하천정비(환경)사업 기본계획 및 실시설계용역-수공용_용담댐직하류 하천정비공사 설계예산서(남원작성)-" xfId="82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" xfId="3215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신천-금호강)" xfId="3216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217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218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전체)" xfId="3219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220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221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222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욱수천 하천재해예방사업 내역서" xfId="3223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224"/>
    <cellStyle name="_광역송수관 이설공사 설계(흙막이)_댐직하류 하천정비(환경)사업 기본계획 및 실시설계용역-수공용_용담댐직하류 하천정비공사 설계예산서(남원작성)-_욱수천 하천재해예방사업 내역서" xfId="3225"/>
    <cellStyle name="_광역송수관 이설공사 설계(흙막이)_댐직하류 하천정비(환경)사업 기본계획 및 실시설계용역-수공용_용담댐직하류 하천정비공사 설계예산서(남원작성)-_욱수천 하천재해예방사업 내역서_002 욱수천정비공사실시설계 내역서_090113" xfId="3226"/>
    <cellStyle name="_광역송수관 이설공사 설계(흙막이)_댐직하류 하천정비(환경)사업 기본계획 및 실시설계용역-수공용_용담댐하류하천환경정비사업설계예산서(건희)" xfId="3227"/>
    <cellStyle name="_광역송수관 이설공사 설계(흙막이)_댐직하류 하천정비(환경)사업 기본계획 및 실시설계용역-수공용_용담댐하류하천환경정비사업설계예산서(건희)_설계내역서(신천-금호강)" xfId="3228"/>
    <cellStyle name="_광역송수관 이설공사 설계(흙막이)_댐직하류 하천정비(환경)사업 기본계획 및 실시설계용역-수공용_용담댐하류하천환경정비사업설계예산서(건희)_설계내역서(신천-금호강)_욱수천 하천재해예방사업 내역서" xfId="3229"/>
    <cellStyle name="_광역송수관 이설공사 설계(흙막이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230"/>
    <cellStyle name="_광역송수관 이설공사 설계(흙막이)_댐직하류 하천정비(환경)사업 기본계획 및 실시설계용역-수공용_용담댐하류하천환경정비사업설계예산서(건희)_설계내역서(전체)" xfId="3231"/>
    <cellStyle name="_광역송수관 이설공사 설계(흙막이)_댐직하류 하천정비(환경)사업 기본계획 및 실시설계용역-수공용_용담댐하류하천환경정비사업설계예산서(건희)_설계내역서(전체)_욱수천 하천재해예방사업 내역서" xfId="3232"/>
    <cellStyle name="_광역송수관 이설공사 설계(흙막이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233"/>
    <cellStyle name="_광역송수관 이설공사 설계(흙막이)_댐직하류 하천정비(환경)사업 기본계획 및 실시설계용역-수공용_용담댐하류하천환경정비사업설계예산서(건희)_용담댐하류하천환경정비사업설계예산서(건희)" xfId="3234"/>
    <cellStyle name="_광역송수관 이설공사 설계(흙막이)_댐직하류 하천정비(환경)사업 기본계획 및 실시설계용역-수공용_용담댐하류하천환경정비사업설계예산서(건희)_욱수천 하천재해예방사업 내역서" xfId="3235"/>
    <cellStyle name="_광역송수관 이설공사 설계(흙막이)_댐직하류 하천정비(환경)사업 기본계획 및 실시설계용역-수공용_용담댐하류하천환경정비사업설계예산서(건희)_욱수천 하천재해예방사업 내역서_002 욱수천정비공사실시설계 내역서_090113" xfId="3236"/>
    <cellStyle name="_광역송수관 이설공사 설계(흙막이)_댐직하류 하천정비(환경)사업 기본계획 및 실시설계용역-수공용_욱수천 하천재해예방사업 내역서" xfId="3237"/>
    <cellStyle name="_광역송수관 이설공사 설계(흙막이)_댐직하류 하천정비(환경)사업 기본계획 및 실시설계용역-수공용_욱수천 하천재해예방사업 내역서_002 욱수천정비공사실시설계 내역서_090113" xfId="3238"/>
    <cellStyle name="_광역송수관 이설공사 설계(흙막이)_용담댐하류하천환경정비사업설계예산서(건희)" xfId="3239"/>
    <cellStyle name="_광역송수관 이설공사 설계(흙막이)_용담댐하류하천환경정비사업설계예산서(건희)_설계내역서(신천-금호강)" xfId="3240"/>
    <cellStyle name="_광역송수관 이설공사 설계(흙막이)_용담댐하류하천환경정비사업설계예산서(건희)_설계내역서(신천-금호강)_욱수천 하천재해예방사업 내역서" xfId="3241"/>
    <cellStyle name="_광역송수관 이설공사 설계(흙막이)_용담댐하류하천환경정비사업설계예산서(건희)_설계내역서(신천-금호강)_욱수천 하천재해예방사업 내역서_002 욱수천정비공사실시설계 내역서_090113" xfId="3242"/>
    <cellStyle name="_광역송수관 이설공사 설계(흙막이)_용담댐하류하천환경정비사업설계예산서(건희)_설계내역서(전체)" xfId="3243"/>
    <cellStyle name="_광역송수관 이설공사 설계(흙막이)_용담댐하류하천환경정비사업설계예산서(건희)_설계내역서(전체)_욱수천 하천재해예방사업 내역서" xfId="3244"/>
    <cellStyle name="_광역송수관 이설공사 설계(흙막이)_용담댐하류하천환경정비사업설계예산서(건희)_설계내역서(전체)_욱수천 하천재해예방사업 내역서_002 욱수천정비공사실시설계 내역서_090113" xfId="3245"/>
    <cellStyle name="_광역송수관 이설공사 설계(흙막이)_용담댐하류하천환경정비사업설계예산서(건희)_용담댐하류하천환경정비사업설계예산서(건희)" xfId="3246"/>
    <cellStyle name="_광역송수관 이설공사 설계(흙막이)_용담댐하류하천환경정비사업설계예산서(건희)_욱수천 하천재해예방사업 내역서" xfId="3247"/>
    <cellStyle name="_광역송수관 이설공사 설계(흙막이)_용담댐하류하천환경정비사업설계예산서(건희)_욱수천 하천재해예방사업 내역서_002 욱수천정비공사실시설계 내역서_090113" xfId="3248"/>
    <cellStyle name="_광역송수관 이설공사 설계(흙막이)_욱수천 하천재해예방사업 내역서" xfId="3249"/>
    <cellStyle name="_광역송수관 이설공사 설계(흙막이)_욱수천 하천재해예방사업 내역서_002 욱수천정비공사실시설계 내역서_090113" xfId="3250"/>
    <cellStyle name="_광역송수관 이설공사 설계(흙막이+양수)" xfId="83"/>
    <cellStyle name="_광역송수관 이설공사 설계(흙막이+양수)_댐직하류 하천정비(환경)사업 기본계획 및 실시설계용역-수공용" xfId="84"/>
    <cellStyle name="_광역송수관 이설공사 설계(흙막이+양수)_댐직하류 하천정비(환경)사업 기본계획 및 실시설계용역-수공용_용담댐직하류 하천정비공사 설계예산서(남원작성)-" xfId="85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" xfId="3251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신천-금호강)" xfId="3252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253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254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전체)" xfId="3255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256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257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258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욱수천 하천재해예방사업 내역서" xfId="3259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260"/>
    <cellStyle name="_광역송수관 이설공사 설계(흙막이+양수)_댐직하류 하천정비(환경)사업 기본계획 및 실시설계용역-수공용_용담댐직하류 하천정비공사 설계예산서(남원작성)-_욱수천 하천재해예방사업 내역서" xfId="3261"/>
    <cellStyle name="_광역송수관 이설공사 설계(흙막이+양수)_댐직하류 하천정비(환경)사업 기본계획 및 실시설계용역-수공용_용담댐직하류 하천정비공사 설계예산서(남원작성)-_욱수천 하천재해예방사업 내역서_002 욱수천정비공사실시설계 내역서_090113" xfId="3262"/>
    <cellStyle name="_광역송수관 이설공사 설계(흙막이+양수)_댐직하류 하천정비(환경)사업 기본계획 및 실시설계용역-수공용_용담댐하류하천환경정비사업설계예산서(건희)" xfId="3263"/>
    <cellStyle name="_광역송수관 이설공사 설계(흙막이+양수)_댐직하류 하천정비(환경)사업 기본계획 및 실시설계용역-수공용_용담댐하류하천환경정비사업설계예산서(건희)_설계내역서(신천-금호강)" xfId="3264"/>
    <cellStyle name="_광역송수관 이설공사 설계(흙막이+양수)_댐직하류 하천정비(환경)사업 기본계획 및 실시설계용역-수공용_용담댐하류하천환경정비사업설계예산서(건희)_설계내역서(신천-금호강)_욱수천 하천재해예방사업 내역서" xfId="3265"/>
    <cellStyle name="_광역송수관 이설공사 설계(흙막이+양수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266"/>
    <cellStyle name="_광역송수관 이설공사 설계(흙막이+양수)_댐직하류 하천정비(환경)사업 기본계획 및 실시설계용역-수공용_용담댐하류하천환경정비사업설계예산서(건희)_설계내역서(전체)" xfId="3267"/>
    <cellStyle name="_광역송수관 이설공사 설계(흙막이+양수)_댐직하류 하천정비(환경)사업 기본계획 및 실시설계용역-수공용_용담댐하류하천환경정비사업설계예산서(건희)_설계내역서(전체)_욱수천 하천재해예방사업 내역서" xfId="3268"/>
    <cellStyle name="_광역송수관 이설공사 설계(흙막이+양수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269"/>
    <cellStyle name="_광역송수관 이설공사 설계(흙막이+양수)_댐직하류 하천정비(환경)사업 기본계획 및 실시설계용역-수공용_용담댐하류하천환경정비사업설계예산서(건희)_용담댐하류하천환경정비사업설계예산서(건희)" xfId="3270"/>
    <cellStyle name="_광역송수관 이설공사 설계(흙막이+양수)_댐직하류 하천정비(환경)사업 기본계획 및 실시설계용역-수공용_용담댐하류하천환경정비사업설계예산서(건희)_욱수천 하천재해예방사업 내역서" xfId="3271"/>
    <cellStyle name="_광역송수관 이설공사 설계(흙막이+양수)_댐직하류 하천정비(환경)사업 기본계획 및 실시설계용역-수공용_용담댐하류하천환경정비사업설계예산서(건희)_욱수천 하천재해예방사업 내역서_002 욱수천정비공사실시설계 내역서_090113" xfId="3272"/>
    <cellStyle name="_광역송수관 이설공사 설계(흙막이+양수)_댐직하류 하천정비(환경)사업 기본계획 및 실시설계용역-수공용_욱수천 하천재해예방사업 내역서" xfId="3273"/>
    <cellStyle name="_광역송수관 이설공사 설계(흙막이+양수)_댐직하류 하천정비(환경)사업 기본계획 및 실시설계용역-수공용_욱수천 하천재해예방사업 내역서_002 욱수천정비공사실시설계 내역서_090113" xfId="3274"/>
    <cellStyle name="_광역송수관 이설공사 설계(흙막이+양수)_용담댐하류하천환경정비사업설계예산서(건희)" xfId="3275"/>
    <cellStyle name="_광역송수관 이설공사 설계(흙막이+양수)_용담댐하류하천환경정비사업설계예산서(건희)_설계내역서(신천-금호강)" xfId="3276"/>
    <cellStyle name="_광역송수관 이설공사 설계(흙막이+양수)_용담댐하류하천환경정비사업설계예산서(건희)_설계내역서(신천-금호강)_욱수천 하천재해예방사업 내역서" xfId="3277"/>
    <cellStyle name="_광역송수관 이설공사 설계(흙막이+양수)_용담댐하류하천환경정비사업설계예산서(건희)_설계내역서(신천-금호강)_욱수천 하천재해예방사업 내역서_002 욱수천정비공사실시설계 내역서_090113" xfId="3278"/>
    <cellStyle name="_광역송수관 이설공사 설계(흙막이+양수)_용담댐하류하천환경정비사업설계예산서(건희)_설계내역서(전체)" xfId="3279"/>
    <cellStyle name="_광역송수관 이설공사 설계(흙막이+양수)_용담댐하류하천환경정비사업설계예산서(건희)_설계내역서(전체)_욱수천 하천재해예방사업 내역서" xfId="3280"/>
    <cellStyle name="_광역송수관 이설공사 설계(흙막이+양수)_용담댐하류하천환경정비사업설계예산서(건희)_설계내역서(전체)_욱수천 하천재해예방사업 내역서_002 욱수천정비공사실시설계 내역서_090113" xfId="3281"/>
    <cellStyle name="_광역송수관 이설공사 설계(흙막이+양수)_용담댐하류하천환경정비사업설계예산서(건희)_용담댐하류하천환경정비사업설계예산서(건희)" xfId="3282"/>
    <cellStyle name="_광역송수관 이설공사 설계(흙막이+양수)_용담댐하류하천환경정비사업설계예산서(건희)_욱수천 하천재해예방사업 내역서" xfId="3283"/>
    <cellStyle name="_광역송수관 이설공사 설계(흙막이+양수)_용담댐하류하천환경정비사업설계예산서(건희)_욱수천 하천재해예방사업 내역서_002 욱수천정비공사실시설계 내역서_090113" xfId="3284"/>
    <cellStyle name="_광역송수관 이설공사 설계(흙막이+양수)_욱수천 하천재해예방사업 내역서" xfId="3285"/>
    <cellStyle name="_광역송수관 이설공사 설계(흙막이+양수)_욱수천 하천재해예방사업 내역서_002 욱수천정비공사실시설계 내역서_090113" xfId="3286"/>
    <cellStyle name="_광주시 2차 시스템" xfId="3287"/>
    <cellStyle name="_광주시 도로와 지하시설물도 공동구축사업(2차) 설계내역서_1.0" xfId="3288"/>
    <cellStyle name="_광진공" xfId="6465"/>
    <cellStyle name="_교육" xfId="6466"/>
    <cellStyle name="_교육수행" xfId="6467"/>
    <cellStyle name="_교평 산출식060612 " xfId="1350"/>
    <cellStyle name="_구매품" xfId="6468"/>
    <cellStyle name="_구조물공(개략-A)" xfId="923"/>
    <cellStyle name="_구토지대장" xfId="6469"/>
    <cellStyle name="_국공유지실태조사(최종)" xfId="3289"/>
    <cellStyle name="_군산내항-품셈기준" xfId="86"/>
    <cellStyle name="_군산시_UIS설계서(0308)" xfId="3290"/>
    <cellStyle name="_군포시 지하시설물통합정보시스템 구축사업 설계내역서_2.3" xfId="3291"/>
    <cellStyle name="_근로환경표본조사" xfId="6470"/>
    <cellStyle name="_금강시스템구축_용역내역서" xfId="3292"/>
    <cellStyle name="_기능점수" xfId="6471"/>
    <cellStyle name="_기본및실시-샛강내역_0718_680억_감리3%포함" xfId="3293"/>
    <cellStyle name="_김제시 GIS 구축사업 설계내역서_시스템부문_4" xfId="3294"/>
    <cellStyle name="_김제시 도로와 지하시설물 공동구축사업 설계서_계약(1차년도)_1" xfId="3295"/>
    <cellStyle name="_김천시설계서(제출용)" xfId="3296"/>
    <cellStyle name="_김포시 UIS-설계내역서" xfId="3297"/>
    <cellStyle name="_김해시_도로와지하시설물도공동구축사업 설계내역서.2.9" xfId="3298"/>
    <cellStyle name="_나주시우회도로(투찰)-0.331%" xfId="1351"/>
    <cellStyle name="_나주시-품셈기준" xfId="1352"/>
    <cellStyle name="_낙동강(상류)사전재해내역서(0508)" xfId="87"/>
    <cellStyle name="_난간견적서" xfId="924"/>
    <cellStyle name="_남북공유하천용역설계서(최종)" xfId="3299"/>
    <cellStyle name="_남한강내역서(전체)" xfId="3300"/>
    <cellStyle name="_내역및수량산출서(실적)" xfId="88"/>
    <cellStyle name="_내역및수량산출서(위례성길)-new" xfId="89"/>
    <cellStyle name="_내역서" xfId="90"/>
    <cellStyle name="_내역서 2" xfId="3301"/>
    <cellStyle name="_내역서(총괄착수내역서)" xfId="3302"/>
    <cellStyle name="_내역서_문화의 거리 농로포장(김병국2차)" xfId="3303"/>
    <cellStyle name="_내역서_문화의 거리 농로포장(김병국2차)_문화의 거리 농로포장(김병국2차)" xfId="3304"/>
    <cellStyle name="_능성천외3개하천하천기본계획수립 및 하천시설관리대장 작성용역(20100122)" xfId="3305"/>
    <cellStyle name="_다우SW(1023)" xfId="3306"/>
    <cellStyle name="_단가산출서" xfId="91"/>
    <cellStyle name="_단가산출서_댐직하류 하천정비(환경)사업 기본계획 및 실시설계용역-수공용" xfId="92"/>
    <cellStyle name="_단가산출서_댐직하류 하천정비(환경)사업 기본계획 및 실시설계용역-수공용_용담댐직하류 하천정비공사 설계예산서(남원작성)-" xfId="93"/>
    <cellStyle name="_단가산출서_댐직하류 하천정비(환경)사업 기본계획 및 실시설계용역-수공용_용담댐직하류 하천정비공사 설계예산서(남원작성)-_용담댐하류하천환경정비사업설계예산서(건희)" xfId="3307"/>
    <cellStyle name="_단가산출서_댐직하류 하천정비(환경)사업 기본계획 및 실시설계용역-수공용_용담댐직하류 하천정비공사 설계예산서(남원작성)-_용담댐하류하천환경정비사업설계예산서(건희)_설계내역서(신천-금호강)" xfId="3308"/>
    <cellStyle name="_단가산출서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309"/>
    <cellStyle name="_단가산출서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310"/>
    <cellStyle name="_단가산출서_댐직하류 하천정비(환경)사업 기본계획 및 실시설계용역-수공용_용담댐직하류 하천정비공사 설계예산서(남원작성)-_용담댐하류하천환경정비사업설계예산서(건희)_설계내역서(전체)" xfId="3311"/>
    <cellStyle name="_단가산출서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312"/>
    <cellStyle name="_단가산출서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313"/>
    <cellStyle name="_단가산출서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314"/>
    <cellStyle name="_단가산출서_댐직하류 하천정비(환경)사업 기본계획 및 실시설계용역-수공용_용담댐직하류 하천정비공사 설계예산서(남원작성)-_용담댐하류하천환경정비사업설계예산서(건희)_욱수천 하천재해예방사업 내역서" xfId="3315"/>
    <cellStyle name="_단가산출서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316"/>
    <cellStyle name="_단가산출서_댐직하류 하천정비(환경)사업 기본계획 및 실시설계용역-수공용_용담댐직하류 하천정비공사 설계예산서(남원작성)-_욱수천 하천재해예방사업 내역서" xfId="3317"/>
    <cellStyle name="_단가산출서_댐직하류 하천정비(환경)사업 기본계획 및 실시설계용역-수공용_용담댐직하류 하천정비공사 설계예산서(남원작성)-_욱수천 하천재해예방사업 내역서_002 욱수천정비공사실시설계 내역서_090113" xfId="3318"/>
    <cellStyle name="_단가산출서_댐직하류 하천정비(환경)사업 기본계획 및 실시설계용역-수공용_용담댐하류하천환경정비사업설계예산서(건희)" xfId="3319"/>
    <cellStyle name="_단가산출서_댐직하류 하천정비(환경)사업 기본계획 및 실시설계용역-수공용_용담댐하류하천환경정비사업설계예산서(건희)_설계내역서(신천-금호강)" xfId="3320"/>
    <cellStyle name="_단가산출서_댐직하류 하천정비(환경)사업 기본계획 및 실시설계용역-수공용_용담댐하류하천환경정비사업설계예산서(건희)_설계내역서(신천-금호강)_욱수천 하천재해예방사업 내역서" xfId="3321"/>
    <cellStyle name="_단가산출서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322"/>
    <cellStyle name="_단가산출서_댐직하류 하천정비(환경)사업 기본계획 및 실시설계용역-수공용_용담댐하류하천환경정비사업설계예산서(건희)_설계내역서(전체)" xfId="3323"/>
    <cellStyle name="_단가산출서_댐직하류 하천정비(환경)사업 기본계획 및 실시설계용역-수공용_용담댐하류하천환경정비사업설계예산서(건희)_설계내역서(전체)_욱수천 하천재해예방사업 내역서" xfId="3324"/>
    <cellStyle name="_단가산출서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325"/>
    <cellStyle name="_단가산출서_댐직하류 하천정비(환경)사업 기본계획 및 실시설계용역-수공용_용담댐하류하천환경정비사업설계예산서(건희)_용담댐하류하천환경정비사업설계예산서(건희)" xfId="3326"/>
    <cellStyle name="_단가산출서_댐직하류 하천정비(환경)사업 기본계획 및 실시설계용역-수공용_용담댐하류하천환경정비사업설계예산서(건희)_욱수천 하천재해예방사업 내역서" xfId="3327"/>
    <cellStyle name="_단가산출서_댐직하류 하천정비(환경)사업 기본계획 및 실시설계용역-수공용_용담댐하류하천환경정비사업설계예산서(건희)_욱수천 하천재해예방사업 내역서_002 욱수천정비공사실시설계 내역서_090113" xfId="3328"/>
    <cellStyle name="_단가산출서_댐직하류 하천정비(환경)사업 기본계획 및 실시설계용역-수공용_욱수천 하천재해예방사업 내역서" xfId="3329"/>
    <cellStyle name="_단가산출서_댐직하류 하천정비(환경)사업 기본계획 및 실시설계용역-수공용_욱수천 하천재해예방사업 내역서_002 욱수천정비공사실시설계 내역서_090113" xfId="3330"/>
    <cellStyle name="_단가산출서_용담댐하류하천환경정비사업설계예산서(건희)" xfId="3331"/>
    <cellStyle name="_단가산출서_용담댐하류하천환경정비사업설계예산서(건희)_설계내역서(신천-금호강)" xfId="3332"/>
    <cellStyle name="_단가산출서_용담댐하류하천환경정비사업설계예산서(건희)_설계내역서(신천-금호강)_욱수천 하천재해예방사업 내역서" xfId="3333"/>
    <cellStyle name="_단가산출서_용담댐하류하천환경정비사업설계예산서(건희)_설계내역서(신천-금호강)_욱수천 하천재해예방사업 내역서_002 욱수천정비공사실시설계 내역서_090113" xfId="3334"/>
    <cellStyle name="_단가산출서_용담댐하류하천환경정비사업설계예산서(건희)_설계내역서(전체)" xfId="3335"/>
    <cellStyle name="_단가산출서_용담댐하류하천환경정비사업설계예산서(건희)_설계내역서(전체)_욱수천 하천재해예방사업 내역서" xfId="3336"/>
    <cellStyle name="_단가산출서_용담댐하류하천환경정비사업설계예산서(건희)_설계내역서(전체)_욱수천 하천재해예방사업 내역서_002 욱수천정비공사실시설계 내역서_090113" xfId="3337"/>
    <cellStyle name="_단가산출서_용담댐하류하천환경정비사업설계예산서(건희)_용담댐하류하천환경정비사업설계예산서(건희)" xfId="3338"/>
    <cellStyle name="_단가산출서_용담댐하류하천환경정비사업설계예산서(건희)_욱수천 하천재해예방사업 내역서" xfId="3339"/>
    <cellStyle name="_단가산출서_용담댐하류하천환경정비사업설계예산서(건희)_욱수천 하천재해예방사업 내역서_002 욱수천정비공사실시설계 내역서_090113" xfId="3340"/>
    <cellStyle name="_단가산출서_욱수천 하천재해예방사업 내역서" xfId="3341"/>
    <cellStyle name="_단가산출서_욱수천 하천재해예방사업 내역서_002 욱수천정비공사실시설계 내역서_090113" xfId="3342"/>
    <cellStyle name="_대곡이설(투찰)" xfId="1353"/>
    <cellStyle name="_대곡이설(투찰)_01 실행(군장산단) Rev00" xfId="1354"/>
    <cellStyle name="_대곡이설(투찰)_01 실행(군장산단) Rev00_01 실행(부산남컨가호안109-원안분) REV04" xfId="1355"/>
    <cellStyle name="_대곡이설(투찰)_1" xfId="1356"/>
    <cellStyle name="_대곡이설(투찰)_1_01 실행(군장산단) Rev00" xfId="1357"/>
    <cellStyle name="_대곡이설(투찰)_1_01 실행(군장산단) Rev00_01 실행(부산남컨가호안109-원안분) REV04" xfId="1358"/>
    <cellStyle name="_대곡이설(투찰)_1_경찰서-터미널간도로(투찰)②" xfId="1359"/>
    <cellStyle name="_대곡이설(투찰)_1_경찰서-터미널간도로(투찰)②_01 실행(군장산단) Rev00" xfId="1360"/>
    <cellStyle name="_대곡이설(투찰)_1_경찰서-터미널간도로(투찰)②_01 실행(군장산단) Rev00_01 실행(부산남컨가호안109-원안분) REV04" xfId="1361"/>
    <cellStyle name="_대곡이설(투찰)_1_봉무지방산업단지도로(투찰)②" xfId="1362"/>
    <cellStyle name="_대곡이설(투찰)_1_봉무지방산업단지도로(투찰)②_01 실행(군장산단) Rev00" xfId="1363"/>
    <cellStyle name="_대곡이설(투찰)_1_봉무지방산업단지도로(투찰)②_01 실행(군장산단) Rev00_01 실행(부산남컨가호안109-원안분) REV04" xfId="1364"/>
    <cellStyle name="_대곡이설(투찰)_1_봉무지방산업단지도로(투찰)②+0.250%" xfId="1365"/>
    <cellStyle name="_대곡이설(투찰)_1_봉무지방산업단지도로(투찰)②+0.250%_01 실행(군장산단) Rev00" xfId="1366"/>
    <cellStyle name="_대곡이설(투찰)_1_봉무지방산업단지도로(투찰)②+0.250%_01 실행(군장산단) Rev00_01 실행(부산남컨가호안109-원안분) REV04" xfId="1367"/>
    <cellStyle name="_대곡이설(투찰)_1_합덕-신례원(2공구)투찰" xfId="1368"/>
    <cellStyle name="_대곡이설(투찰)_1_합덕-신례원(2공구)투찰_01 실행(군장산단) Rev00" xfId="1369"/>
    <cellStyle name="_대곡이설(투찰)_1_합덕-신례원(2공구)투찰_01 실행(군장산단) Rev00_01 실행(부산남컨가호안109-원안분) REV04" xfId="1370"/>
    <cellStyle name="_대곡이설(투찰)_1_합덕-신례원(2공구)투찰_경찰서-터미널간도로(투찰)②" xfId="1371"/>
    <cellStyle name="_대곡이설(투찰)_1_합덕-신례원(2공구)투찰_경찰서-터미널간도로(투찰)②_01 실행(군장산단) Rev00" xfId="1372"/>
    <cellStyle name="_대곡이설(투찰)_1_합덕-신례원(2공구)투찰_경찰서-터미널간도로(투찰)②_01 실행(군장산단) Rev00_01 실행(부산남컨가호안109-원안분) REV04" xfId="1373"/>
    <cellStyle name="_대곡이설(투찰)_1_합덕-신례원(2공구)투찰_봉무지방산업단지도로(투찰)②" xfId="1374"/>
    <cellStyle name="_대곡이설(투찰)_1_합덕-신례원(2공구)투찰_봉무지방산업단지도로(투찰)②_01 실행(군장산단) Rev00" xfId="1375"/>
    <cellStyle name="_대곡이설(투찰)_1_합덕-신례원(2공구)투찰_봉무지방산업단지도로(투찰)②_01 실행(군장산단) Rev00_01 실행(부산남컨가호안109-원안분) REV04" xfId="1376"/>
    <cellStyle name="_대곡이설(투찰)_1_합덕-신례원(2공구)투찰_봉무지방산업단지도로(투찰)②+0.250%" xfId="1377"/>
    <cellStyle name="_대곡이설(투찰)_1_합덕-신례원(2공구)투찰_봉무지방산업단지도로(투찰)②+0.250%_01 실행(군장산단) Rev00" xfId="1378"/>
    <cellStyle name="_대곡이설(투찰)_1_합덕-신례원(2공구)투찰_봉무지방산업단지도로(투찰)②+0.250%_01 실행(군장산단) Rev00_01 실행(부산남컨가호안109-원안분) REV04" xfId="1379"/>
    <cellStyle name="_대곡이설(투찰)_1_합덕-신례원(2공구)투찰_합덕-신례원(2공구)투찰" xfId="1380"/>
    <cellStyle name="_대곡이설(투찰)_1_합덕-신례원(2공구)투찰_합덕-신례원(2공구)투찰_01 실행(군장산단) Rev00" xfId="1381"/>
    <cellStyle name="_대곡이설(투찰)_1_합덕-신례원(2공구)투찰_합덕-신례원(2공구)투찰_01 실행(군장산단) Rev00_01 실행(부산남컨가호안109-원안분) REV04" xfId="1382"/>
    <cellStyle name="_대곡이설(투찰)_1_합덕-신례원(2공구)투찰_합덕-신례원(2공구)투찰_경찰서-터미널간도로(투찰)②" xfId="1383"/>
    <cellStyle name="_대곡이설(투찰)_1_합덕-신례원(2공구)투찰_합덕-신례원(2공구)투찰_경찰서-터미널간도로(투찰)②_01 실행(군장산단) Rev00" xfId="1384"/>
    <cellStyle name="_대곡이설(투찰)_1_합덕-신례원(2공구)투찰_합덕-신례원(2공구)투찰_경찰서-터미널간도로(투찰)②_01 실행(군장산단) Rev00_01 실행(부산남컨가호안109-원안분) REV04" xfId="1385"/>
    <cellStyle name="_대곡이설(투찰)_1_합덕-신례원(2공구)투찰_합덕-신례원(2공구)투찰_봉무지방산업단지도로(투찰)②" xfId="1386"/>
    <cellStyle name="_대곡이설(투찰)_1_합덕-신례원(2공구)투찰_합덕-신례원(2공구)투찰_봉무지방산업단지도로(투찰)②_01 실행(군장산단) Rev00" xfId="1387"/>
    <cellStyle name="_대곡이설(투찰)_1_합덕-신례원(2공구)투찰_합덕-신례원(2공구)투찰_봉무지방산업단지도로(투찰)②_01 실행(군장산단) Rev00_01 실행(부산남컨가호안109-원안분) REV04" xfId="1388"/>
    <cellStyle name="_대곡이설(투찰)_1_합덕-신례원(2공구)투찰_합덕-신례원(2공구)투찰_봉무지방산업단지도로(투찰)②+0.250%" xfId="1389"/>
    <cellStyle name="_대곡이설(투찰)_1_합덕-신례원(2공구)투찰_합덕-신례원(2공구)투찰_봉무지방산업단지도로(투찰)②+0.250%_01 실행(군장산단) Rev00" xfId="1390"/>
    <cellStyle name="_대곡이설(투찰)_1_합덕-신례원(2공구)투찰_합덕-신례원(2공구)투찰_봉무지방산업단지도로(투찰)②+0.250%_01 실행(군장산단) Rev00_01 실행(부산남컨가호안109-원안분) REV04" xfId="1391"/>
    <cellStyle name="_대곡이설(투찰)_경찰서-터미널간도로(투찰)②" xfId="1392"/>
    <cellStyle name="_대곡이설(투찰)_경찰서-터미널간도로(투찰)②_01 실행(군장산단) Rev00" xfId="1393"/>
    <cellStyle name="_대곡이설(투찰)_경찰서-터미널간도로(투찰)②_01 실행(군장산단) Rev00_01 실행(부산남컨가호안109-원안분) REV04" xfId="1394"/>
    <cellStyle name="_대곡이설(투찰)_도덕-고흥도로(투찰)" xfId="1395"/>
    <cellStyle name="_대곡이설(투찰)_도덕-고흥도로(투찰)_01 실행(군장산단) Rev00" xfId="1396"/>
    <cellStyle name="_대곡이설(투찰)_도덕-고흥도로(투찰)_01 실행(군장산단) Rev00_01 실행(부산남컨가호안109-원안분) REV04" xfId="1397"/>
    <cellStyle name="_대곡이설(투찰)_도덕-고흥도로(투찰)_경찰서-터미널간도로(투찰)②" xfId="1398"/>
    <cellStyle name="_대곡이설(투찰)_도덕-고흥도로(투찰)_경찰서-터미널간도로(투찰)②_01 실행(군장산단) Rev00" xfId="1399"/>
    <cellStyle name="_대곡이설(투찰)_도덕-고흥도로(투찰)_경찰서-터미널간도로(투찰)②_01 실행(군장산단) Rev00_01 실행(부산남컨가호안109-원안분) REV04" xfId="1400"/>
    <cellStyle name="_대곡이설(투찰)_도덕-고흥도로(투찰)_봉무지방산업단지도로(투찰)②" xfId="1401"/>
    <cellStyle name="_대곡이설(투찰)_도덕-고흥도로(투찰)_봉무지방산업단지도로(투찰)②_01 실행(군장산단) Rev00" xfId="1402"/>
    <cellStyle name="_대곡이설(투찰)_도덕-고흥도로(투찰)_봉무지방산업단지도로(투찰)②_01 실행(군장산단) Rev00_01 실행(부산남컨가호안109-원안분) REV04" xfId="1403"/>
    <cellStyle name="_대곡이설(투찰)_도덕-고흥도로(투찰)_봉무지방산업단지도로(투찰)②+0.250%" xfId="1404"/>
    <cellStyle name="_대곡이설(투찰)_도덕-고흥도로(투찰)_봉무지방산업단지도로(투찰)②+0.250%_01 실행(군장산단) Rev00" xfId="1405"/>
    <cellStyle name="_대곡이설(투찰)_도덕-고흥도로(투찰)_봉무지방산업단지도로(투찰)②+0.250%_01 실행(군장산단) Rev00_01 실행(부산남컨가호안109-원안분) REV04" xfId="1406"/>
    <cellStyle name="_대곡이설(투찰)_도덕-고흥도로(투찰)_합덕-신례원(2공구)투찰" xfId="1407"/>
    <cellStyle name="_대곡이설(투찰)_도덕-고흥도로(투찰)_합덕-신례원(2공구)투찰_01 실행(군장산단) Rev00" xfId="1408"/>
    <cellStyle name="_대곡이설(투찰)_도덕-고흥도로(투찰)_합덕-신례원(2공구)투찰_01 실행(군장산단) Rev00_01 실행(부산남컨가호안109-원안분) REV04" xfId="1409"/>
    <cellStyle name="_대곡이설(투찰)_도덕-고흥도로(투찰)_합덕-신례원(2공구)투찰_경찰서-터미널간도로(투찰)②" xfId="1410"/>
    <cellStyle name="_대곡이설(투찰)_도덕-고흥도로(투찰)_합덕-신례원(2공구)투찰_경찰서-터미널간도로(투찰)②_01 실행(군장산단) Rev00" xfId="1411"/>
    <cellStyle name="_대곡이설(투찰)_도덕-고흥도로(투찰)_합덕-신례원(2공구)투찰_경찰서-터미널간도로(투찰)②_01 실행(군장산단) Rev00_01 실행(부산남컨가호안109-원안분) REV04" xfId="1412"/>
    <cellStyle name="_대곡이설(투찰)_도덕-고흥도로(투찰)_합덕-신례원(2공구)투찰_봉무지방산업단지도로(투찰)②" xfId="1413"/>
    <cellStyle name="_대곡이설(투찰)_도덕-고흥도로(투찰)_합덕-신례원(2공구)투찰_봉무지방산업단지도로(투찰)②_01 실행(군장산단) Rev00" xfId="1414"/>
    <cellStyle name="_대곡이설(투찰)_도덕-고흥도로(투찰)_합덕-신례원(2공구)투찰_봉무지방산업단지도로(투찰)②_01 실행(군장산단) Rev00_01 실행(부산남컨가호안109-원안분) REV04" xfId="1415"/>
    <cellStyle name="_대곡이설(투찰)_도덕-고흥도로(투찰)_합덕-신례원(2공구)투찰_봉무지방산업단지도로(투찰)②+0.250%" xfId="1416"/>
    <cellStyle name="_대곡이설(투찰)_도덕-고흥도로(투찰)_합덕-신례원(2공구)투찰_봉무지방산업단지도로(투찰)②+0.250%_01 실행(군장산단) Rev00" xfId="1417"/>
    <cellStyle name="_대곡이설(투찰)_도덕-고흥도로(투찰)_합덕-신례원(2공구)투찰_봉무지방산업단지도로(투찰)②+0.250%_01 실행(군장산단) Rev00_01 실행(부산남컨가호안109-원안분) REV04" xfId="1418"/>
    <cellStyle name="_대곡이설(투찰)_도덕-고흥도로(투찰)_합덕-신례원(2공구)투찰_합덕-신례원(2공구)투찰" xfId="1419"/>
    <cellStyle name="_대곡이설(투찰)_도덕-고흥도로(투찰)_합덕-신례원(2공구)투찰_합덕-신례원(2공구)투찰_01 실행(군장산단) Rev00" xfId="1420"/>
    <cellStyle name="_대곡이설(투찰)_도덕-고흥도로(투찰)_합덕-신례원(2공구)투찰_합덕-신례원(2공구)투찰_01 실행(군장산단) Rev00_01 실행(부산남컨가호안109-원안분) REV04" xfId="1421"/>
    <cellStyle name="_대곡이설(투찰)_도덕-고흥도로(투찰)_합덕-신례원(2공구)투찰_합덕-신례원(2공구)투찰_경찰서-터미널간도로(투찰)②" xfId="1422"/>
    <cellStyle name="_대곡이설(투찰)_도덕-고흥도로(투찰)_합덕-신례원(2공구)투찰_합덕-신례원(2공구)투찰_경찰서-터미널간도로(투찰)②_01 실행(군장산단) Rev00" xfId="1423"/>
    <cellStyle name="_대곡이설(투찰)_도덕-고흥도로(투찰)_합덕-신례원(2공구)투찰_합덕-신례원(2공구)투찰_경찰서-터미널간도로(투찰)②_01 실행(군장산단) Rev00_01 실행(부산남컨가호안109-원안분) REV04" xfId="1424"/>
    <cellStyle name="_대곡이설(투찰)_도덕-고흥도로(투찰)_합덕-신례원(2공구)투찰_합덕-신례원(2공구)투찰_봉무지방산업단지도로(투찰)②" xfId="1425"/>
    <cellStyle name="_대곡이설(투찰)_도덕-고흥도로(투찰)_합덕-신례원(2공구)투찰_합덕-신례원(2공구)투찰_봉무지방산업단지도로(투찰)②_01 실행(군장산단) Rev00" xfId="1426"/>
    <cellStyle name="_대곡이설(투찰)_도덕-고흥도로(투찰)_합덕-신례원(2공구)투찰_합덕-신례원(2공구)투찰_봉무지방산업단지도로(투찰)②_01 실행(군장산단) Rev00_01 실행(부산남컨가호안109-원안분) REV04" xfId="1427"/>
    <cellStyle name="_대곡이설(투찰)_도덕-고흥도로(투찰)_합덕-신례원(2공구)투찰_합덕-신례원(2공구)투찰_봉무지방산업단지도로(투찰)②+0.250%" xfId="1428"/>
    <cellStyle name="_대곡이설(투찰)_도덕-고흥도로(투찰)_합덕-신례원(2공구)투찰_합덕-신례원(2공구)투찰_봉무지방산업단지도로(투찰)②+0.250%_01 실행(군장산단) Rev00" xfId="1429"/>
    <cellStyle name="_대곡이설(투찰)_도덕-고흥도로(투찰)_합덕-신례원(2공구)투찰_합덕-신례원(2공구)투찰_봉무지방산업단지도로(투찰)②+0.250%_01 실행(군장산단) Rev00_01 실행(부산남컨가호안109-원안분) REV04" xfId="1430"/>
    <cellStyle name="_대곡이설(투찰)_봉무지방산업단지도로(투찰)②" xfId="1431"/>
    <cellStyle name="_대곡이설(투찰)_봉무지방산업단지도로(투찰)②_01 실행(군장산단) Rev00" xfId="1432"/>
    <cellStyle name="_대곡이설(투찰)_봉무지방산업단지도로(투찰)②_01 실행(군장산단) Rev00_01 실행(부산남컨가호안109-원안분) REV04" xfId="1433"/>
    <cellStyle name="_대곡이설(투찰)_봉무지방산업단지도로(투찰)②+0.250%" xfId="1434"/>
    <cellStyle name="_대곡이설(투찰)_봉무지방산업단지도로(투찰)②+0.250%_01 실행(군장산단) Rev00" xfId="1435"/>
    <cellStyle name="_대곡이설(투찰)_봉무지방산업단지도로(투찰)②+0.250%_01 실행(군장산단) Rev00_01 실행(부산남컨가호안109-원안분) REV04" xfId="1436"/>
    <cellStyle name="_대곡이설(투찰)_안산부대(투찰)⑤" xfId="1437"/>
    <cellStyle name="_대곡이설(투찰)_안산부대(투찰)⑤_01 실행(군장산단) Rev00" xfId="1438"/>
    <cellStyle name="_대곡이설(투찰)_안산부대(투찰)⑤_01 실행(군장산단) Rev00_01 실행(부산남컨가호안109-원안분) REV04" xfId="1439"/>
    <cellStyle name="_대곡이설(투찰)_안산부대(투찰)⑤_경찰서-터미널간도로(투찰)②" xfId="1440"/>
    <cellStyle name="_대곡이설(투찰)_안산부대(투찰)⑤_경찰서-터미널간도로(투찰)②_01 실행(군장산단) Rev00" xfId="1441"/>
    <cellStyle name="_대곡이설(투찰)_안산부대(투찰)⑤_경찰서-터미널간도로(투찰)②_01 실행(군장산단) Rev00_01 실행(부산남컨가호안109-원안분) REV04" xfId="1442"/>
    <cellStyle name="_대곡이설(투찰)_안산부대(투찰)⑤_봉무지방산업단지도로(투찰)②" xfId="1443"/>
    <cellStyle name="_대곡이설(투찰)_안산부대(투찰)⑤_봉무지방산업단지도로(투찰)②_01 실행(군장산단) Rev00" xfId="1444"/>
    <cellStyle name="_대곡이설(투찰)_안산부대(투찰)⑤_봉무지방산업단지도로(투찰)②_01 실행(군장산단) Rev00_01 실행(부산남컨가호안109-원안분) REV04" xfId="1445"/>
    <cellStyle name="_대곡이설(투찰)_안산부대(투찰)⑤_봉무지방산업단지도로(투찰)②+0.250%" xfId="1446"/>
    <cellStyle name="_대곡이설(투찰)_안산부대(투찰)⑤_봉무지방산업단지도로(투찰)②+0.250%_01 실행(군장산단) Rev00" xfId="1447"/>
    <cellStyle name="_대곡이설(투찰)_안산부대(투찰)⑤_봉무지방산업단지도로(투찰)②+0.250%_01 실행(군장산단) Rev00_01 실행(부산남컨가호안109-원안분) REV04" xfId="1448"/>
    <cellStyle name="_대곡이설(투찰)_안산부대(투찰)⑤_합덕-신례원(2공구)투찰" xfId="1449"/>
    <cellStyle name="_대곡이설(투찰)_안산부대(투찰)⑤_합덕-신례원(2공구)투찰_01 실행(군장산단) Rev00" xfId="1450"/>
    <cellStyle name="_대곡이설(투찰)_안산부대(투찰)⑤_합덕-신례원(2공구)투찰_01 실행(군장산단) Rev00_01 실행(부산남컨가호안109-원안분) REV04" xfId="1451"/>
    <cellStyle name="_대곡이설(투찰)_안산부대(투찰)⑤_합덕-신례원(2공구)투찰_경찰서-터미널간도로(투찰)②" xfId="1452"/>
    <cellStyle name="_대곡이설(투찰)_안산부대(투찰)⑤_합덕-신례원(2공구)투찰_경찰서-터미널간도로(투찰)②_01 실행(군장산단) Rev00" xfId="1453"/>
    <cellStyle name="_대곡이설(투찰)_안산부대(투찰)⑤_합덕-신례원(2공구)투찰_경찰서-터미널간도로(투찰)②_01 실행(군장산단) Rev00_01 실행(부산남컨가호안109-원안분) REV04" xfId="1454"/>
    <cellStyle name="_대곡이설(투찰)_안산부대(투찰)⑤_합덕-신례원(2공구)투찰_봉무지방산업단지도로(투찰)②" xfId="1455"/>
    <cellStyle name="_대곡이설(투찰)_안산부대(투찰)⑤_합덕-신례원(2공구)투찰_봉무지방산업단지도로(투찰)②_01 실행(군장산단) Rev00" xfId="1456"/>
    <cellStyle name="_대곡이설(투찰)_안산부대(투찰)⑤_합덕-신례원(2공구)투찰_봉무지방산업단지도로(투찰)②_01 실행(군장산단) Rev00_01 실행(부산남컨가호안109-원안분) REV04" xfId="1457"/>
    <cellStyle name="_대곡이설(투찰)_안산부대(투찰)⑤_합덕-신례원(2공구)투찰_봉무지방산업단지도로(투찰)②+0.250%" xfId="1458"/>
    <cellStyle name="_대곡이설(투찰)_안산부대(투찰)⑤_합덕-신례원(2공구)투찰_봉무지방산업단지도로(투찰)②+0.250%_01 실행(군장산단) Rev00" xfId="1459"/>
    <cellStyle name="_대곡이설(투찰)_안산부대(투찰)⑤_합덕-신례원(2공구)투찰_봉무지방산업단지도로(투찰)②+0.250%_01 실행(군장산단) Rev00_01 실행(부산남컨가호안109-원안분) REV04" xfId="1460"/>
    <cellStyle name="_대곡이설(투찰)_안산부대(투찰)⑤_합덕-신례원(2공구)투찰_합덕-신례원(2공구)투찰" xfId="1461"/>
    <cellStyle name="_대곡이설(투찰)_안산부대(투찰)⑤_합덕-신례원(2공구)투찰_합덕-신례원(2공구)투찰_01 실행(군장산단) Rev00" xfId="1462"/>
    <cellStyle name="_대곡이설(투찰)_안산부대(투찰)⑤_합덕-신례원(2공구)투찰_합덕-신례원(2공구)투찰_01 실행(군장산단) Rev00_01 실행(부산남컨가호안109-원안분) REV04" xfId="1463"/>
    <cellStyle name="_대곡이설(투찰)_안산부대(투찰)⑤_합덕-신례원(2공구)투찰_합덕-신례원(2공구)투찰_경찰서-터미널간도로(투찰)②" xfId="1464"/>
    <cellStyle name="_대곡이설(투찰)_안산부대(투찰)⑤_합덕-신례원(2공구)투찰_합덕-신례원(2공구)투찰_경찰서-터미널간도로(투찰)②_01 실행(군장산단) Rev00" xfId="1465"/>
    <cellStyle name="_대곡이설(투찰)_안산부대(투찰)⑤_합덕-신례원(2공구)투찰_합덕-신례원(2공구)투찰_경찰서-터미널간도로(투찰)②_01 실행(군장산단) Rev00_01 실행(부산남컨가호안109-원안분) REV04" xfId="1466"/>
    <cellStyle name="_대곡이설(투찰)_안산부대(투찰)⑤_합덕-신례원(2공구)투찰_합덕-신례원(2공구)투찰_봉무지방산업단지도로(투찰)②" xfId="1467"/>
    <cellStyle name="_대곡이설(투찰)_안산부대(투찰)⑤_합덕-신례원(2공구)투찰_합덕-신례원(2공구)투찰_봉무지방산업단지도로(투찰)②_01 실행(군장산단) Rev00" xfId="1468"/>
    <cellStyle name="_대곡이설(투찰)_안산부대(투찰)⑤_합덕-신례원(2공구)투찰_합덕-신례원(2공구)투찰_봉무지방산업단지도로(투찰)②_01 실행(군장산단) Rev00_01 실행(부산남컨가호안109-원안분) REV04" xfId="1469"/>
    <cellStyle name="_대곡이설(투찰)_안산부대(투찰)⑤_합덕-신례원(2공구)투찰_합덕-신례원(2공구)투찰_봉무지방산업단지도로(투찰)②+0.250%" xfId="1470"/>
    <cellStyle name="_대곡이설(투찰)_안산부대(투찰)⑤_합덕-신례원(2공구)투찰_합덕-신례원(2공구)투찰_봉무지방산업단지도로(투찰)②+0.250%_01 실행(군장산단) Rev00" xfId="1471"/>
    <cellStyle name="_대곡이설(투찰)_안산부대(투찰)⑤_합덕-신례원(2공구)투찰_합덕-신례원(2공구)투찰_봉무지방산업단지도로(투찰)②+0.250%_01 실행(군장산단) Rev00_01 실행(부산남컨가호안109-원안분) REV04" xfId="1472"/>
    <cellStyle name="_대곡이설(투찰)_양곡부두(투찰)-0.31%" xfId="1473"/>
    <cellStyle name="_대곡이설(투찰)_양곡부두(투찰)-0.31%_01 실행(군장산단) Rev00" xfId="1474"/>
    <cellStyle name="_대곡이설(투찰)_양곡부두(투찰)-0.31%_01 실행(군장산단) Rev00_01 실행(부산남컨가호안109-원안분) REV04" xfId="1475"/>
    <cellStyle name="_대곡이설(투찰)_양곡부두(투찰)-0.31%_경찰서-터미널간도로(투찰)②" xfId="1476"/>
    <cellStyle name="_대곡이설(투찰)_양곡부두(투찰)-0.31%_경찰서-터미널간도로(투찰)②_01 실행(군장산단) Rev00" xfId="1477"/>
    <cellStyle name="_대곡이설(투찰)_양곡부두(투찰)-0.31%_경찰서-터미널간도로(투찰)②_01 실행(군장산단) Rev00_01 실행(부산남컨가호안109-원안분) REV04" xfId="1478"/>
    <cellStyle name="_대곡이설(투찰)_양곡부두(투찰)-0.31%_봉무지방산업단지도로(투찰)②" xfId="1479"/>
    <cellStyle name="_대곡이설(투찰)_양곡부두(투찰)-0.31%_봉무지방산업단지도로(투찰)②_01 실행(군장산단) Rev00" xfId="1480"/>
    <cellStyle name="_대곡이설(투찰)_양곡부두(투찰)-0.31%_봉무지방산업단지도로(투찰)②_01 실행(군장산단) Rev00_01 실행(부산남컨가호안109-원안분) REV04" xfId="1481"/>
    <cellStyle name="_대곡이설(투찰)_양곡부두(투찰)-0.31%_봉무지방산업단지도로(투찰)②+0.250%" xfId="1482"/>
    <cellStyle name="_대곡이설(투찰)_양곡부두(투찰)-0.31%_봉무지방산업단지도로(투찰)②+0.250%_01 실행(군장산단) Rev00" xfId="1483"/>
    <cellStyle name="_대곡이설(투찰)_양곡부두(투찰)-0.31%_봉무지방산업단지도로(투찰)②+0.250%_01 실행(군장산단) Rev00_01 실행(부산남컨가호안109-원안분) REV04" xfId="1484"/>
    <cellStyle name="_대곡이설(투찰)_양곡부두(투찰)-0.31%_합덕-신례원(2공구)투찰" xfId="1485"/>
    <cellStyle name="_대곡이설(투찰)_양곡부두(투찰)-0.31%_합덕-신례원(2공구)투찰_01 실행(군장산단) Rev00" xfId="1486"/>
    <cellStyle name="_대곡이설(투찰)_양곡부두(투찰)-0.31%_합덕-신례원(2공구)투찰_01 실행(군장산단) Rev00_01 실행(부산남컨가호안109-원안분) REV04" xfId="1487"/>
    <cellStyle name="_대곡이설(투찰)_양곡부두(투찰)-0.31%_합덕-신례원(2공구)투찰_경찰서-터미널간도로(투찰)②" xfId="1488"/>
    <cellStyle name="_대곡이설(투찰)_양곡부두(투찰)-0.31%_합덕-신례원(2공구)투찰_경찰서-터미널간도로(투찰)②_01 실행(군장산단) Rev00" xfId="1489"/>
    <cellStyle name="_대곡이설(투찰)_양곡부두(투찰)-0.31%_합덕-신례원(2공구)투찰_경찰서-터미널간도로(투찰)②_01 실행(군장산단) Rev00_01 실행(부산남컨가호안109-원안분) REV04" xfId="1490"/>
    <cellStyle name="_대곡이설(투찰)_양곡부두(투찰)-0.31%_합덕-신례원(2공구)투찰_봉무지방산업단지도로(투찰)②" xfId="1491"/>
    <cellStyle name="_대곡이설(투찰)_양곡부두(투찰)-0.31%_합덕-신례원(2공구)투찰_봉무지방산업단지도로(투찰)②_01 실행(군장산단) Rev00" xfId="1492"/>
    <cellStyle name="_대곡이설(투찰)_양곡부두(투찰)-0.31%_합덕-신례원(2공구)투찰_봉무지방산업단지도로(투찰)②_01 실행(군장산단) Rev00_01 실행(부산남컨가호안109-원안분) REV04" xfId="1493"/>
    <cellStyle name="_대곡이설(투찰)_양곡부두(투찰)-0.31%_합덕-신례원(2공구)투찰_봉무지방산업단지도로(투찰)②+0.250%" xfId="1494"/>
    <cellStyle name="_대곡이설(투찰)_양곡부두(투찰)-0.31%_합덕-신례원(2공구)투찰_봉무지방산업단지도로(투찰)②+0.250%_01 실행(군장산단) Rev00" xfId="1495"/>
    <cellStyle name="_대곡이설(투찰)_양곡부두(투찰)-0.31%_합덕-신례원(2공구)투찰_봉무지방산업단지도로(투찰)②+0.250%_01 실행(군장산단) Rev00_01 실행(부산남컨가호안109-원안분) REV04" xfId="1496"/>
    <cellStyle name="_대곡이설(투찰)_양곡부두(투찰)-0.31%_합덕-신례원(2공구)투찰_합덕-신례원(2공구)투찰" xfId="1497"/>
    <cellStyle name="_대곡이설(투찰)_양곡부두(투찰)-0.31%_합덕-신례원(2공구)투찰_합덕-신례원(2공구)투찰_01 실행(군장산단) Rev00" xfId="1498"/>
    <cellStyle name="_대곡이설(투찰)_양곡부두(투찰)-0.31%_합덕-신례원(2공구)투찰_합덕-신례원(2공구)투찰_01 실행(군장산단) Rev00_01 실행(부산남컨가호안109-원안분) REV04" xfId="1499"/>
    <cellStyle name="_대곡이설(투찰)_양곡부두(투찰)-0.31%_합덕-신례원(2공구)투찰_합덕-신례원(2공구)투찰_경찰서-터미널간도로(투찰)②" xfId="1500"/>
    <cellStyle name="_대곡이설(투찰)_양곡부두(투찰)-0.31%_합덕-신례원(2공구)투찰_합덕-신례원(2공구)투찰_경찰서-터미널간도로(투찰)②_01 실행(군장산단) Rev00" xfId="1501"/>
    <cellStyle name="_대곡이설(투찰)_양곡부두(투찰)-0.31%_합덕-신례원(2공구)투찰_합덕-신례원(2공구)투찰_경찰서-터미널간도로(투찰)②_01 실행(군장산단) Rev00_01 실행(부산남컨가호안109-원안분) REV04" xfId="1502"/>
    <cellStyle name="_대곡이설(투찰)_양곡부두(투찰)-0.31%_합덕-신례원(2공구)투찰_합덕-신례원(2공구)투찰_봉무지방산업단지도로(투찰)②" xfId="1503"/>
    <cellStyle name="_대곡이설(투찰)_양곡부두(투찰)-0.31%_합덕-신례원(2공구)투찰_합덕-신례원(2공구)투찰_봉무지방산업단지도로(투찰)②_01 실행(군장산단) Rev00" xfId="1504"/>
    <cellStyle name="_대곡이설(투찰)_양곡부두(투찰)-0.31%_합덕-신례원(2공구)투찰_합덕-신례원(2공구)투찰_봉무지방산업단지도로(투찰)②_01 실행(군장산단) Rev00_01 실행(부산남컨가호안109-원안분) REV04" xfId="1505"/>
    <cellStyle name="_대곡이설(투찰)_양곡부두(투찰)-0.31%_합덕-신례원(2공구)투찰_합덕-신례원(2공구)투찰_봉무지방산업단지도로(투찰)②+0.250%" xfId="1506"/>
    <cellStyle name="_대곡이설(투찰)_양곡부두(투찰)-0.31%_합덕-신례원(2공구)투찰_합덕-신례원(2공구)투찰_봉무지방산업단지도로(투찰)②+0.250%_01 실행(군장산단) Rev00" xfId="1507"/>
    <cellStyle name="_대곡이설(투찰)_양곡부두(투찰)-0.31%_합덕-신례원(2공구)투찰_합덕-신례원(2공구)투찰_봉무지방산업단지도로(투찰)②+0.250%_01 실행(군장산단) Rev00_01 실행(부산남컨가호안109-원안분) REV04" xfId="1508"/>
    <cellStyle name="_대곡이설(투찰)_창원상수도(토목)투찰" xfId="1509"/>
    <cellStyle name="_대곡이설(투찰)_창원상수도(토목)투찰_01 실행(군장산단) Rev00" xfId="1510"/>
    <cellStyle name="_대곡이설(투찰)_창원상수도(토목)투찰_01 실행(군장산단) Rev00_01 실행(부산남컨가호안109-원안분) REV04" xfId="1511"/>
    <cellStyle name="_대곡이설(투찰)_창원상수도(토목)투찰_경찰서-터미널간도로(투찰)②" xfId="1512"/>
    <cellStyle name="_대곡이설(투찰)_창원상수도(토목)투찰_경찰서-터미널간도로(투찰)②_01 실행(군장산단) Rev00" xfId="1513"/>
    <cellStyle name="_대곡이설(투찰)_창원상수도(토목)투찰_경찰서-터미널간도로(투찰)②_01 실행(군장산단) Rev00_01 실행(부산남컨가호안109-원안분) REV04" xfId="1514"/>
    <cellStyle name="_대곡이설(투찰)_창원상수도(토목)투찰_봉무지방산업단지도로(투찰)②" xfId="1515"/>
    <cellStyle name="_대곡이설(투찰)_창원상수도(토목)투찰_봉무지방산업단지도로(투찰)②_01 실행(군장산단) Rev00" xfId="1516"/>
    <cellStyle name="_대곡이설(투찰)_창원상수도(토목)투찰_봉무지방산업단지도로(투찰)②_01 실행(군장산단) Rev00_01 실행(부산남컨가호안109-원안분) REV04" xfId="1517"/>
    <cellStyle name="_대곡이설(투찰)_창원상수도(토목)투찰_봉무지방산업단지도로(투찰)②+0.250%" xfId="1518"/>
    <cellStyle name="_대곡이설(투찰)_창원상수도(토목)투찰_봉무지방산업단지도로(투찰)②+0.250%_01 실행(군장산단) Rev00" xfId="1519"/>
    <cellStyle name="_대곡이설(투찰)_창원상수도(토목)투찰_봉무지방산업단지도로(투찰)②+0.250%_01 실행(군장산단) Rev00_01 실행(부산남컨가호안109-원안분) REV04" xfId="1520"/>
    <cellStyle name="_대곡이설(투찰)_창원상수도(토목)투찰_합덕-신례원(2공구)투찰" xfId="1521"/>
    <cellStyle name="_대곡이설(투찰)_창원상수도(토목)투찰_합덕-신례원(2공구)투찰_01 실행(군장산단) Rev00" xfId="1522"/>
    <cellStyle name="_대곡이설(투찰)_창원상수도(토목)투찰_합덕-신례원(2공구)투찰_01 실행(군장산단) Rev00_01 실행(부산남컨가호안109-원안분) REV04" xfId="1523"/>
    <cellStyle name="_대곡이설(투찰)_창원상수도(토목)투찰_합덕-신례원(2공구)투찰_경찰서-터미널간도로(투찰)②" xfId="1524"/>
    <cellStyle name="_대곡이설(투찰)_창원상수도(토목)투찰_합덕-신례원(2공구)투찰_경찰서-터미널간도로(투찰)②_01 실행(군장산단) Rev00" xfId="1525"/>
    <cellStyle name="_대곡이설(투찰)_창원상수도(토목)투찰_합덕-신례원(2공구)투찰_경찰서-터미널간도로(투찰)②_01 실행(군장산단) Rev00_01 실행(부산남컨가호안109-원안분) REV04" xfId="1526"/>
    <cellStyle name="_대곡이설(투찰)_창원상수도(토목)투찰_합덕-신례원(2공구)투찰_봉무지방산업단지도로(투찰)②" xfId="1527"/>
    <cellStyle name="_대곡이설(투찰)_창원상수도(토목)투찰_합덕-신례원(2공구)투찰_봉무지방산업단지도로(투찰)②_01 실행(군장산단) Rev00" xfId="1528"/>
    <cellStyle name="_대곡이설(투찰)_창원상수도(토목)투찰_합덕-신례원(2공구)투찰_봉무지방산업단지도로(투찰)②_01 실행(군장산단) Rev00_01 실행(부산남컨가호안109-원안분) REV04" xfId="1529"/>
    <cellStyle name="_대곡이설(투찰)_창원상수도(토목)투찰_합덕-신례원(2공구)투찰_봉무지방산업단지도로(투찰)②+0.250%" xfId="1530"/>
    <cellStyle name="_대곡이설(투찰)_창원상수도(토목)투찰_합덕-신례원(2공구)투찰_봉무지방산업단지도로(투찰)②+0.250%_01 실행(군장산단) Rev00" xfId="1531"/>
    <cellStyle name="_대곡이설(투찰)_창원상수도(토목)투찰_합덕-신례원(2공구)투찰_봉무지방산업단지도로(투찰)②+0.250%_01 실행(군장산단) Rev00_01 실행(부산남컨가호안109-원안분) REV04" xfId="1532"/>
    <cellStyle name="_대곡이설(투찰)_창원상수도(토목)투찰_합덕-신례원(2공구)투찰_합덕-신례원(2공구)투찰" xfId="1533"/>
    <cellStyle name="_대곡이설(투찰)_창원상수도(토목)투찰_합덕-신례원(2공구)투찰_합덕-신례원(2공구)투찰_01 실행(군장산단) Rev00" xfId="1534"/>
    <cellStyle name="_대곡이설(투찰)_창원상수도(토목)투찰_합덕-신례원(2공구)투찰_합덕-신례원(2공구)투찰_01 실행(군장산단) Rev00_01 실행(부산남컨가호안109-원안분) REV04" xfId="1535"/>
    <cellStyle name="_대곡이설(투찰)_창원상수도(토목)투찰_합덕-신례원(2공구)투찰_합덕-신례원(2공구)투찰_경찰서-터미널간도로(투찰)②" xfId="1536"/>
    <cellStyle name="_대곡이설(투찰)_창원상수도(토목)투찰_합덕-신례원(2공구)투찰_합덕-신례원(2공구)투찰_경찰서-터미널간도로(투찰)②_01 실행(군장산단) Rev00" xfId="1537"/>
    <cellStyle name="_대곡이설(투찰)_창원상수도(토목)투찰_합덕-신례원(2공구)투찰_합덕-신례원(2공구)투찰_경찰서-터미널간도로(투찰)②_01 실행(군장산단) Rev00_01 실행(부산남컨가호안109-원안분) REV04" xfId="1538"/>
    <cellStyle name="_대곡이설(투찰)_창원상수도(토목)투찰_합덕-신례원(2공구)투찰_합덕-신례원(2공구)투찰_봉무지방산업단지도로(투찰)②" xfId="1539"/>
    <cellStyle name="_대곡이설(투찰)_창원상수도(토목)투찰_합덕-신례원(2공구)투찰_합덕-신례원(2공구)투찰_봉무지방산업단지도로(투찰)②_01 실행(군장산단) Rev00" xfId="1540"/>
    <cellStyle name="_대곡이설(투찰)_창원상수도(토목)투찰_합덕-신례원(2공구)투찰_합덕-신례원(2공구)투찰_봉무지방산업단지도로(투찰)②_01 실행(군장산단) Rev00_01 실행(부산남컨가호안109-원안분) REV04" xfId="1541"/>
    <cellStyle name="_대곡이설(투찰)_창원상수도(토목)투찰_합덕-신례원(2공구)투찰_합덕-신례원(2공구)투찰_봉무지방산업단지도로(투찰)②+0.250%" xfId="1542"/>
    <cellStyle name="_대곡이설(투찰)_창원상수도(토목)투찰_합덕-신례원(2공구)투찰_합덕-신례원(2공구)투찰_봉무지방산업단지도로(투찰)②+0.250%_01 실행(군장산단) Rev00" xfId="1543"/>
    <cellStyle name="_대곡이설(투찰)_창원상수도(토목)투찰_합덕-신례원(2공구)투찰_합덕-신례원(2공구)투찰_봉무지방산업단지도로(투찰)②+0.250%_01 실행(군장산단) Rev00_01 실행(부산남컨가호안109-원안분) REV04" xfId="1544"/>
    <cellStyle name="_대곡이설(투찰)_합덕-신례원(2공구)투찰" xfId="1545"/>
    <cellStyle name="_대곡이설(투찰)_합덕-신례원(2공구)투찰_01 실행(군장산단) Rev00" xfId="1546"/>
    <cellStyle name="_대곡이설(투찰)_합덕-신례원(2공구)투찰_01 실행(군장산단) Rev00_01 실행(부산남컨가호안109-원안분) REV04" xfId="1547"/>
    <cellStyle name="_대곡이설(투찰)_합덕-신례원(2공구)투찰_경찰서-터미널간도로(투찰)②" xfId="1548"/>
    <cellStyle name="_대곡이설(투찰)_합덕-신례원(2공구)투찰_경찰서-터미널간도로(투찰)②_01 실행(군장산단) Rev00" xfId="1549"/>
    <cellStyle name="_대곡이설(투찰)_합덕-신례원(2공구)투찰_경찰서-터미널간도로(투찰)②_01 실행(군장산단) Rev00_01 실행(부산남컨가호안109-원안분) REV04" xfId="1550"/>
    <cellStyle name="_대곡이설(투찰)_합덕-신례원(2공구)투찰_봉무지방산업단지도로(투찰)②" xfId="1551"/>
    <cellStyle name="_대곡이설(투찰)_합덕-신례원(2공구)투찰_봉무지방산업단지도로(투찰)②_01 실행(군장산단) Rev00" xfId="1552"/>
    <cellStyle name="_대곡이설(투찰)_합덕-신례원(2공구)투찰_봉무지방산업단지도로(투찰)②_01 실행(군장산단) Rev00_01 실행(부산남컨가호안109-원안분) REV04" xfId="1553"/>
    <cellStyle name="_대곡이설(투찰)_합덕-신례원(2공구)투찰_봉무지방산업단지도로(투찰)②+0.250%" xfId="1554"/>
    <cellStyle name="_대곡이설(투찰)_합덕-신례원(2공구)투찰_봉무지방산업단지도로(투찰)②+0.250%_01 실행(군장산단) Rev00" xfId="1555"/>
    <cellStyle name="_대곡이설(투찰)_합덕-신례원(2공구)투찰_봉무지방산업단지도로(투찰)②+0.250%_01 실행(군장산단) Rev00_01 실행(부산남컨가호안109-원안분) REV04" xfId="1556"/>
    <cellStyle name="_대곡이설(투찰)_합덕-신례원(2공구)투찰_합덕-신례원(2공구)투찰" xfId="1557"/>
    <cellStyle name="_대곡이설(투찰)_합덕-신례원(2공구)투찰_합덕-신례원(2공구)투찰_01 실행(군장산단) Rev00" xfId="1558"/>
    <cellStyle name="_대곡이설(투찰)_합덕-신례원(2공구)투찰_합덕-신례원(2공구)투찰_01 실행(군장산단) Rev00_01 실행(부산남컨가호안109-원안분) REV04" xfId="1559"/>
    <cellStyle name="_대곡이설(투찰)_합덕-신례원(2공구)투찰_합덕-신례원(2공구)투찰_경찰서-터미널간도로(투찰)②" xfId="1560"/>
    <cellStyle name="_대곡이설(투찰)_합덕-신례원(2공구)투찰_합덕-신례원(2공구)투찰_경찰서-터미널간도로(투찰)②_01 실행(군장산단) Rev00" xfId="1561"/>
    <cellStyle name="_대곡이설(투찰)_합덕-신례원(2공구)투찰_합덕-신례원(2공구)투찰_경찰서-터미널간도로(투찰)②_01 실행(군장산단) Rev00_01 실행(부산남컨가호안109-원안분) REV04" xfId="1562"/>
    <cellStyle name="_대곡이설(투찰)_합덕-신례원(2공구)투찰_합덕-신례원(2공구)투찰_봉무지방산업단지도로(투찰)②" xfId="1563"/>
    <cellStyle name="_대곡이설(투찰)_합덕-신례원(2공구)투찰_합덕-신례원(2공구)투찰_봉무지방산업단지도로(투찰)②_01 실행(군장산단) Rev00" xfId="1564"/>
    <cellStyle name="_대곡이설(투찰)_합덕-신례원(2공구)투찰_합덕-신례원(2공구)투찰_봉무지방산업단지도로(투찰)②_01 실행(군장산단) Rev00_01 실행(부산남컨가호안109-원안분) REV04" xfId="1565"/>
    <cellStyle name="_대곡이설(투찰)_합덕-신례원(2공구)투찰_합덕-신례원(2공구)투찰_봉무지방산업단지도로(투찰)②+0.250%" xfId="1566"/>
    <cellStyle name="_대곡이설(투찰)_합덕-신례원(2공구)투찰_합덕-신례원(2공구)투찰_봉무지방산업단지도로(투찰)②+0.250%_01 실행(군장산단) Rev00" xfId="1567"/>
    <cellStyle name="_대곡이설(투찰)_합덕-신례원(2공구)투찰_합덕-신례원(2공구)투찰_봉무지방산업단지도로(투찰)②+0.250%_01 실행(군장산단) Rev00_01 실행(부산남컨가호안109-원안분) REV04" xfId="1568"/>
    <cellStyle name="_대구박물관_내역서" xfId="6472"/>
    <cellStyle name="_대도시권연구용역" xfId="6473"/>
    <cellStyle name="_대동천 환경관리내역서" xfId="3343"/>
    <cellStyle name="_대명포구개발계획내역서" xfId="94"/>
    <cellStyle name="_대신체육공원실시설계용역" xfId="3344"/>
    <cellStyle name="_대전시동구소하천종합계획(재정비)" xfId="3345"/>
    <cellStyle name="_도곡1교 교대 수량" xfId="95"/>
    <cellStyle name="_도곡1교 교대 수량_002 욱수천정비공사실시설계 내역서_090113" xfId="3346"/>
    <cellStyle name="_도곡1교 교대 수량_RAMP-E교-최종000" xfId="96"/>
    <cellStyle name="_도곡1교 교대 수량_RAMP-E교-최종000_002 욱수천정비공사실시설계 내역서_090113" xfId="3347"/>
    <cellStyle name="_도곡1교 교대 수량_RAMP-E교-최종000_공유수면매립도시관리계획및실시설계용역" xfId="1569"/>
    <cellStyle name="_도곡1교 교대 수량_RAMP-E교-최종000_시방서" xfId="97"/>
    <cellStyle name="_도곡1교 교대 수량_RAMP-E교-최종000_시방서_002 욱수천정비공사실시설계 내역서_090113" xfId="3348"/>
    <cellStyle name="_도곡1교 교대 수량_RAMP-E교-최종000_시방서_공유수면매립도시관리계획및실시설계용역" xfId="1570"/>
    <cellStyle name="_도곡1교 교대 수량_RAMP-E교-최종000_파도 - 모항선 횡배수관 확장" xfId="98"/>
    <cellStyle name="_도곡1교 교대 수량_RAMP-E교-최종000_파도 - 모항선 횡배수관 확장_002 욱수천정비공사실시설계 내역서_090113" xfId="3349"/>
    <cellStyle name="_도곡1교 교대 수량_RAMP-E교-최종000_파도 - 모항선 횡배수관 확장_공유수면매립도시관리계획및실시설계용역" xfId="1571"/>
    <cellStyle name="_도곡1교 교대 수량_RAMP-E교-최종000_파도 - 모항선 횡배수관 확장_시방서" xfId="99"/>
    <cellStyle name="_도곡1교 교대 수량_RAMP-E교-최종000_파도 - 모항선 횡배수관 확장_시방서_002 욱수천정비공사실시설계 내역서_090113" xfId="3350"/>
    <cellStyle name="_도곡1교 교대 수량_RAMP-E교-최종000_파도 - 모항선 횡배수관 확장_시방서_공유수면매립도시관리계획및실시설계용역" xfId="1572"/>
    <cellStyle name="_도곡1교 교대 수량_공유수면매립도시관리계획및실시설계용역" xfId="1573"/>
    <cellStyle name="_도곡1교 교대 수량_시방서" xfId="100"/>
    <cellStyle name="_도곡1교 교대 수량_시방서_002 욱수천정비공사실시설계 내역서_090113" xfId="3351"/>
    <cellStyle name="_도곡1교 교대 수량_시방서_공유수면매립도시관리계획및실시설계용역" xfId="1574"/>
    <cellStyle name="_도곡1교 교대(시점) 수량" xfId="101"/>
    <cellStyle name="_도곡1교 교대(시점) 수량_002 욱수천정비공사실시설계 내역서_090113" xfId="3352"/>
    <cellStyle name="_도곡1교 교대(시점) 수량_RAMP-E교-최종000" xfId="102"/>
    <cellStyle name="_도곡1교 교대(시점) 수량_RAMP-E교-최종000_002 욱수천정비공사실시설계 내역서_090113" xfId="3353"/>
    <cellStyle name="_도곡1교 교대(시점) 수량_RAMP-E교-최종000_공유수면매립도시관리계획및실시설계용역" xfId="1575"/>
    <cellStyle name="_도곡1교 교대(시점) 수량_RAMP-E교-최종000_시방서" xfId="103"/>
    <cellStyle name="_도곡1교 교대(시점) 수량_RAMP-E교-최종000_시방서_002 욱수천정비공사실시설계 내역서_090113" xfId="3354"/>
    <cellStyle name="_도곡1교 교대(시점) 수량_RAMP-E교-최종000_시방서_공유수면매립도시관리계획및실시설계용역" xfId="1576"/>
    <cellStyle name="_도곡1교 교대(시점) 수량_RAMP-E교-최종000_파도 - 모항선 횡배수관 확장" xfId="104"/>
    <cellStyle name="_도곡1교 교대(시점) 수량_RAMP-E교-최종000_파도 - 모항선 횡배수관 확장_002 욱수천정비공사실시설계 내역서_090113" xfId="3355"/>
    <cellStyle name="_도곡1교 교대(시점) 수량_RAMP-E교-최종000_파도 - 모항선 횡배수관 확장_공유수면매립도시관리계획및실시설계용역" xfId="1577"/>
    <cellStyle name="_도곡1교 교대(시점) 수량_RAMP-E교-최종000_파도 - 모항선 횡배수관 확장_시방서" xfId="105"/>
    <cellStyle name="_도곡1교 교대(시점) 수량_RAMP-E교-최종000_파도 - 모항선 횡배수관 확장_시방서_002 욱수천정비공사실시설계 내역서_090113" xfId="3356"/>
    <cellStyle name="_도곡1교 교대(시점) 수량_RAMP-E교-최종000_파도 - 모항선 횡배수관 확장_시방서_공유수면매립도시관리계획및실시설계용역" xfId="1578"/>
    <cellStyle name="_도곡1교 교대(시점) 수량_공유수면매립도시관리계획및실시설계용역" xfId="1579"/>
    <cellStyle name="_도곡1교 교대(시점) 수량_시방서" xfId="106"/>
    <cellStyle name="_도곡1교 교대(시점) 수량_시방서_002 욱수천정비공사실시설계 내역서_090113" xfId="3357"/>
    <cellStyle name="_도곡1교 교대(시점) 수량_시방서_공유수면매립도시관리계획및실시설계용역" xfId="1580"/>
    <cellStyle name="_도곡1교 하부공 수량" xfId="107"/>
    <cellStyle name="_도곡1교 하부공 수량_002 욱수천정비공사실시설계 내역서_090113" xfId="3358"/>
    <cellStyle name="_도곡1교 하부공 수량_RAMP-E교-최종000" xfId="108"/>
    <cellStyle name="_도곡1교 하부공 수량_RAMP-E교-최종000_002 욱수천정비공사실시설계 내역서_090113" xfId="3359"/>
    <cellStyle name="_도곡1교 하부공 수량_RAMP-E교-최종000_공유수면매립도시관리계획및실시설계용역" xfId="1581"/>
    <cellStyle name="_도곡1교 하부공 수량_RAMP-E교-최종000_시방서" xfId="109"/>
    <cellStyle name="_도곡1교 하부공 수량_RAMP-E교-최종000_시방서_002 욱수천정비공사실시설계 내역서_090113" xfId="3360"/>
    <cellStyle name="_도곡1교 하부공 수량_RAMP-E교-최종000_시방서_공유수면매립도시관리계획및실시설계용역" xfId="1582"/>
    <cellStyle name="_도곡1교 하부공 수량_RAMP-E교-최종000_파도 - 모항선 횡배수관 확장" xfId="110"/>
    <cellStyle name="_도곡1교 하부공 수량_RAMP-E교-최종000_파도 - 모항선 횡배수관 확장_002 욱수천정비공사실시설계 내역서_090113" xfId="3361"/>
    <cellStyle name="_도곡1교 하부공 수량_RAMP-E교-최종000_파도 - 모항선 횡배수관 확장_공유수면매립도시관리계획및실시설계용역" xfId="1583"/>
    <cellStyle name="_도곡1교 하부공 수량_RAMP-E교-최종000_파도 - 모항선 횡배수관 확장_시방서" xfId="111"/>
    <cellStyle name="_도곡1교 하부공 수량_RAMP-E교-최종000_파도 - 모항선 횡배수관 확장_시방서_002 욱수천정비공사실시설계 내역서_090113" xfId="3362"/>
    <cellStyle name="_도곡1교 하부공 수량_RAMP-E교-최종000_파도 - 모항선 횡배수관 확장_시방서_공유수면매립도시관리계획및실시설계용역" xfId="1584"/>
    <cellStyle name="_도곡1교 하부공 수량_공유수면매립도시관리계획및실시설계용역" xfId="1585"/>
    <cellStyle name="_도곡1교 하부공 수량_시방서" xfId="112"/>
    <cellStyle name="_도곡1교 하부공 수량_시방서_002 욱수천정비공사실시설계 내역서_090113" xfId="3363"/>
    <cellStyle name="_도곡1교 하부공 수량_시방서_공유수면매립도시관리계획및실시설계용역" xfId="1586"/>
    <cellStyle name="_도곡2교 교대 수량" xfId="113"/>
    <cellStyle name="_도곡2교 교대 수량_002 욱수천정비공사실시설계 내역서_090113" xfId="3364"/>
    <cellStyle name="_도곡2교 교대 수량_RAMP-E교-최종000" xfId="114"/>
    <cellStyle name="_도곡2교 교대 수량_RAMP-E교-최종000_002 욱수천정비공사실시설계 내역서_090113" xfId="3365"/>
    <cellStyle name="_도곡2교 교대 수량_RAMP-E교-최종000_공유수면매립도시관리계획및실시설계용역" xfId="1587"/>
    <cellStyle name="_도곡2교 교대 수량_RAMP-E교-최종000_시방서" xfId="115"/>
    <cellStyle name="_도곡2교 교대 수량_RAMP-E교-최종000_시방서_002 욱수천정비공사실시설계 내역서_090113" xfId="3366"/>
    <cellStyle name="_도곡2교 교대 수량_RAMP-E교-최종000_시방서_공유수면매립도시관리계획및실시설계용역" xfId="1588"/>
    <cellStyle name="_도곡2교 교대 수량_RAMP-E교-최종000_파도 - 모항선 횡배수관 확장" xfId="116"/>
    <cellStyle name="_도곡2교 교대 수량_RAMP-E교-최종000_파도 - 모항선 횡배수관 확장_002 욱수천정비공사실시설계 내역서_090113" xfId="3367"/>
    <cellStyle name="_도곡2교 교대 수량_RAMP-E교-최종000_파도 - 모항선 횡배수관 확장_공유수면매립도시관리계획및실시설계용역" xfId="1589"/>
    <cellStyle name="_도곡2교 교대 수량_RAMP-E교-최종000_파도 - 모항선 횡배수관 확장_시방서" xfId="117"/>
    <cellStyle name="_도곡2교 교대 수량_RAMP-E교-최종000_파도 - 모항선 횡배수관 확장_시방서_002 욱수천정비공사실시설계 내역서_090113" xfId="3368"/>
    <cellStyle name="_도곡2교 교대 수량_RAMP-E교-최종000_파도 - 모항선 횡배수관 확장_시방서_공유수면매립도시관리계획및실시설계용역" xfId="1590"/>
    <cellStyle name="_도곡2교 교대 수량_공유수면매립도시관리계획및실시설계용역" xfId="1591"/>
    <cellStyle name="_도곡2교 교대 수량_시방서" xfId="118"/>
    <cellStyle name="_도곡2교 교대 수량_시방서_002 욱수천정비공사실시설계 내역서_090113" xfId="3369"/>
    <cellStyle name="_도곡2교 교대 수량_시방서_공유수면매립도시관리계획및실시설계용역" xfId="1592"/>
    <cellStyle name="_도곡2교 교대(종점) 수량" xfId="119"/>
    <cellStyle name="_도곡2교 교대(종점) 수량_002 욱수천정비공사실시설계 내역서_090113" xfId="3370"/>
    <cellStyle name="_도곡2교 교대(종점) 수량_RAMP-E교-최종000" xfId="120"/>
    <cellStyle name="_도곡2교 교대(종점) 수량_RAMP-E교-최종000_002 욱수천정비공사실시설계 내역서_090113" xfId="3371"/>
    <cellStyle name="_도곡2교 교대(종점) 수량_RAMP-E교-최종000_공유수면매립도시관리계획및실시설계용역" xfId="1593"/>
    <cellStyle name="_도곡2교 교대(종점) 수량_RAMP-E교-최종000_시방서" xfId="121"/>
    <cellStyle name="_도곡2교 교대(종점) 수량_RAMP-E교-최종000_시방서_002 욱수천정비공사실시설계 내역서_090113" xfId="3372"/>
    <cellStyle name="_도곡2교 교대(종점) 수량_RAMP-E교-최종000_시방서_공유수면매립도시관리계획및실시설계용역" xfId="1594"/>
    <cellStyle name="_도곡2교 교대(종점) 수량_RAMP-E교-최종000_파도 - 모항선 횡배수관 확장" xfId="122"/>
    <cellStyle name="_도곡2교 교대(종점) 수량_RAMP-E교-최종000_파도 - 모항선 횡배수관 확장_002 욱수천정비공사실시설계 내역서_090113" xfId="3373"/>
    <cellStyle name="_도곡2교 교대(종점) 수량_RAMP-E교-최종000_파도 - 모항선 횡배수관 확장_공유수면매립도시관리계획및실시설계용역" xfId="1595"/>
    <cellStyle name="_도곡2교 교대(종점) 수량_RAMP-E교-최종000_파도 - 모항선 횡배수관 확장_시방서" xfId="123"/>
    <cellStyle name="_도곡2교 교대(종점) 수량_RAMP-E교-최종000_파도 - 모항선 횡배수관 확장_시방서_002 욱수천정비공사실시설계 내역서_090113" xfId="3374"/>
    <cellStyle name="_도곡2교 교대(종점) 수량_RAMP-E교-최종000_파도 - 모항선 횡배수관 확장_시방서_공유수면매립도시관리계획및실시설계용역" xfId="1596"/>
    <cellStyle name="_도곡2교 교대(종점) 수량_공유수면매립도시관리계획및실시설계용역" xfId="1597"/>
    <cellStyle name="_도곡2교 교대(종점) 수량_시방서" xfId="124"/>
    <cellStyle name="_도곡2교 교대(종점) 수량_시방서_002 욱수천정비공사실시설계 내역서_090113" xfId="3375"/>
    <cellStyle name="_도곡2교 교대(종점) 수량_시방서_공유수면매립도시관리계획및실시설계용역" xfId="1598"/>
    <cellStyle name="_도곡3교 교대 수량" xfId="125"/>
    <cellStyle name="_도곡3교 교대 수량_002 욱수천정비공사실시설계 내역서_090113" xfId="3376"/>
    <cellStyle name="_도곡3교 교대 수량_RAMP-E교-최종000" xfId="126"/>
    <cellStyle name="_도곡3교 교대 수량_RAMP-E교-최종000_002 욱수천정비공사실시설계 내역서_090113" xfId="3377"/>
    <cellStyle name="_도곡3교 교대 수량_RAMP-E교-최종000_공유수면매립도시관리계획및실시설계용역" xfId="1599"/>
    <cellStyle name="_도곡3교 교대 수량_RAMP-E교-최종000_시방서" xfId="127"/>
    <cellStyle name="_도곡3교 교대 수량_RAMP-E교-최종000_시방서_002 욱수천정비공사실시설계 내역서_090113" xfId="3378"/>
    <cellStyle name="_도곡3교 교대 수량_RAMP-E교-최종000_시방서_공유수면매립도시관리계획및실시설계용역" xfId="1600"/>
    <cellStyle name="_도곡3교 교대 수량_RAMP-E교-최종000_파도 - 모항선 횡배수관 확장" xfId="128"/>
    <cellStyle name="_도곡3교 교대 수량_RAMP-E교-최종000_파도 - 모항선 횡배수관 확장_002 욱수천정비공사실시설계 내역서_090113" xfId="3379"/>
    <cellStyle name="_도곡3교 교대 수량_RAMP-E교-최종000_파도 - 모항선 횡배수관 확장_공유수면매립도시관리계획및실시설계용역" xfId="1601"/>
    <cellStyle name="_도곡3교 교대 수량_RAMP-E교-최종000_파도 - 모항선 횡배수관 확장_시방서" xfId="129"/>
    <cellStyle name="_도곡3교 교대 수량_RAMP-E교-최종000_파도 - 모항선 횡배수관 확장_시방서_002 욱수천정비공사실시설계 내역서_090113" xfId="3380"/>
    <cellStyle name="_도곡3교 교대 수량_RAMP-E교-최종000_파도 - 모항선 횡배수관 확장_시방서_공유수면매립도시관리계획및실시설계용역" xfId="1602"/>
    <cellStyle name="_도곡3교 교대 수량_공유수면매립도시관리계획및실시설계용역" xfId="1603"/>
    <cellStyle name="_도곡3교 교대 수량_시방서" xfId="130"/>
    <cellStyle name="_도곡3교 교대 수량_시방서_002 욱수천정비공사실시설계 내역서_090113" xfId="3381"/>
    <cellStyle name="_도곡3교 교대 수량_시방서_공유수면매립도시관리계획및실시설계용역" xfId="1604"/>
    <cellStyle name="_도곡4교 하부공 수량" xfId="131"/>
    <cellStyle name="_도곡4교 하부공 수량_002 욱수천정비공사실시설계 내역서_090113" xfId="3382"/>
    <cellStyle name="_도곡4교 하부공 수량_RAMP-E교-최종000" xfId="132"/>
    <cellStyle name="_도곡4교 하부공 수량_RAMP-E교-최종000_002 욱수천정비공사실시설계 내역서_090113" xfId="3383"/>
    <cellStyle name="_도곡4교 하부공 수량_RAMP-E교-최종000_공유수면매립도시관리계획및실시설계용역" xfId="1605"/>
    <cellStyle name="_도곡4교 하부공 수량_RAMP-E교-최종000_시방서" xfId="133"/>
    <cellStyle name="_도곡4교 하부공 수량_RAMP-E교-최종000_시방서_002 욱수천정비공사실시설계 내역서_090113" xfId="3384"/>
    <cellStyle name="_도곡4교 하부공 수량_RAMP-E교-최종000_시방서_공유수면매립도시관리계획및실시설계용역" xfId="1606"/>
    <cellStyle name="_도곡4교 하부공 수량_RAMP-E교-최종000_파도 - 모항선 횡배수관 확장" xfId="134"/>
    <cellStyle name="_도곡4교 하부공 수량_RAMP-E교-최종000_파도 - 모항선 횡배수관 확장_002 욱수천정비공사실시설계 내역서_090113" xfId="3385"/>
    <cellStyle name="_도곡4교 하부공 수량_RAMP-E교-최종000_파도 - 모항선 횡배수관 확장_공유수면매립도시관리계획및실시설계용역" xfId="1607"/>
    <cellStyle name="_도곡4교 하부공 수량_RAMP-E교-최종000_파도 - 모항선 횡배수관 확장_시방서" xfId="135"/>
    <cellStyle name="_도곡4교 하부공 수량_RAMP-E교-최종000_파도 - 모항선 횡배수관 확장_시방서_002 욱수천정비공사실시설계 내역서_090113" xfId="3386"/>
    <cellStyle name="_도곡4교 하부공 수량_RAMP-E교-최종000_파도 - 모항선 횡배수관 확장_시방서_공유수면매립도시관리계획및실시설계용역" xfId="1608"/>
    <cellStyle name="_도곡4교 하부공 수량_공유수면매립도시관리계획및실시설계용역" xfId="1609"/>
    <cellStyle name="_도곡4교 하부공 수량_시방서" xfId="136"/>
    <cellStyle name="_도곡4교 하부공 수량_시방서_002 욱수천정비공사실시설계 내역서_090113" xfId="3387"/>
    <cellStyle name="_도곡4교 하부공 수량_시방서_공유수면매립도시관리계획및실시설계용역" xfId="1610"/>
    <cellStyle name="_도곡교 교대 수량" xfId="137"/>
    <cellStyle name="_도곡교 교대 수량_002 욱수천정비공사실시설계 내역서_090113" xfId="3388"/>
    <cellStyle name="_도곡교 교대 수량_RAMP-E교-최종000" xfId="138"/>
    <cellStyle name="_도곡교 교대 수량_RAMP-E교-최종000_002 욱수천정비공사실시설계 내역서_090113" xfId="3389"/>
    <cellStyle name="_도곡교 교대 수량_RAMP-E교-최종000_공유수면매립도시관리계획및실시설계용역" xfId="1611"/>
    <cellStyle name="_도곡교 교대 수량_RAMP-E교-최종000_시방서" xfId="139"/>
    <cellStyle name="_도곡교 교대 수량_RAMP-E교-최종000_시방서_002 욱수천정비공사실시설계 내역서_090113" xfId="3390"/>
    <cellStyle name="_도곡교 교대 수량_RAMP-E교-최종000_시방서_공유수면매립도시관리계획및실시설계용역" xfId="1612"/>
    <cellStyle name="_도곡교 교대 수량_RAMP-E교-최종000_파도 - 모항선 횡배수관 확장" xfId="140"/>
    <cellStyle name="_도곡교 교대 수량_RAMP-E교-최종000_파도 - 모항선 횡배수관 확장_002 욱수천정비공사실시설계 내역서_090113" xfId="3391"/>
    <cellStyle name="_도곡교 교대 수량_RAMP-E교-최종000_파도 - 모항선 횡배수관 확장_공유수면매립도시관리계획및실시설계용역" xfId="1613"/>
    <cellStyle name="_도곡교 교대 수량_RAMP-E교-최종000_파도 - 모항선 횡배수관 확장_시방서" xfId="141"/>
    <cellStyle name="_도곡교 교대 수량_RAMP-E교-최종000_파도 - 모항선 횡배수관 확장_시방서_002 욱수천정비공사실시설계 내역서_090113" xfId="3392"/>
    <cellStyle name="_도곡교 교대 수량_RAMP-E교-최종000_파도 - 모항선 횡배수관 확장_시방서_공유수면매립도시관리계획및실시설계용역" xfId="1614"/>
    <cellStyle name="_도곡교 교대 수량_공유수면매립도시관리계획및실시설계용역" xfId="1615"/>
    <cellStyle name="_도곡교 교대 수량_시방서" xfId="142"/>
    <cellStyle name="_도곡교 교대 수량_시방서_002 욱수천정비공사실시설계 내역서_090113" xfId="3393"/>
    <cellStyle name="_도곡교 교대 수량_시방서_공유수면매립도시관리계획및실시설계용역" xfId="1616"/>
    <cellStyle name="_도구제작비" xfId="6474"/>
    <cellStyle name="_도구제작비_1" xfId="6475"/>
    <cellStyle name="_도덕-고흥도로(투찰)" xfId="1617"/>
    <cellStyle name="_도로+상수+하수(2003년진주시)-1차-최종" xfId="3394"/>
    <cellStyle name="_도로+상수+하수총괄분(진주시)" xfId="3395"/>
    <cellStyle name="_도로+상수+하수총괄분(진주시)-총괄-최종" xfId="3396"/>
    <cellStyle name="_도로및지하시설물도공동구축사업 설계내역서.1.0" xfId="3397"/>
    <cellStyle name="_도로시설물020517총괄" xfId="3398"/>
    <cellStyle name="_도로와 지하시설물도 구축사업(2차) 설계내역서_v4" xfId="3399"/>
    <cellStyle name="_도로와 지하시설물도 시범사업 설계내역서_1.2" xfId="3400"/>
    <cellStyle name="_도원동내역및수량산출서(0813)" xfId="143"/>
    <cellStyle name="_돌망태수량(바이리)" xfId="3401"/>
    <cellStyle name="_동대병원(투찰①)" xfId="1618"/>
    <cellStyle name="_동명천, 상운천 하천정비기본계획 내역서" xfId="3402"/>
    <cellStyle name="_동일고무밸트" xfId="6476"/>
    <cellStyle name="_동향 조사" xfId="6477"/>
    <cellStyle name="_동홍천외12개하천(도급내역)" xfId="144"/>
    <cellStyle name="_두산중공업_021203" xfId="3403"/>
    <cellStyle name="_디자인삽화" xfId="6478"/>
    <cellStyle name="_디자인삽화(2006)" xfId="6479"/>
    <cellStyle name="_디지털_도시_기반공사_견적_내역" xfId="3404"/>
    <cellStyle name="_디지털산업단지견적서" xfId="145"/>
    <cellStyle name="_라멘교 토공" xfId="146"/>
    <cellStyle name="_마무리공사" xfId="1619"/>
    <cellStyle name="_만경강수계 치수사업 내역서" xfId="3405"/>
    <cellStyle name="_만족도조사" xfId="6480"/>
    <cellStyle name="_매출분석" xfId="3406"/>
    <cellStyle name="_메일사이트" xfId="6481"/>
    <cellStyle name="_무동-교통영향평가용역." xfId="1620"/>
    <cellStyle name="_무동-재해영향평가용역" xfId="1621"/>
    <cellStyle name="_무선열배관시스템" xfId="6482"/>
    <cellStyle name="_무주농공단지설계내역서" xfId="3407"/>
    <cellStyle name="_문의 미천 가로등" xfId="147"/>
    <cellStyle name="_문화재GIS_설계내역_040718_v3" xfId="3408"/>
    <cellStyle name="_문화콘텐츠닷컴(최종)" xfId="6483"/>
    <cellStyle name="_발안천수계내역서" xfId="148"/>
    <cellStyle name="_방동" xfId="149"/>
    <cellStyle name="_방동_03구조~1" xfId="150"/>
    <cellStyle name="_방동_03구조~1_라멘교 토공" xfId="151"/>
    <cellStyle name="_방동_03구조~1_포장" xfId="152"/>
    <cellStyle name="_방동_03구조~1_포장_라멘교 토공" xfId="153"/>
    <cellStyle name="_방동_03구조물공" xfId="154"/>
    <cellStyle name="_방동_03구조물공_라멘교 토공" xfId="155"/>
    <cellStyle name="_방동_03구조물공_포장" xfId="156"/>
    <cellStyle name="_방동_03구조물공_포장_라멘교 토공" xfId="157"/>
    <cellStyle name="_방동_동막리소교량" xfId="158"/>
    <cellStyle name="_방동_동막리소교량_라멘교 토공" xfId="159"/>
    <cellStyle name="_방동_동막리소교량_포장" xfId="160"/>
    <cellStyle name="_방동_동막리소교량_포장_라멘교 토공" xfId="161"/>
    <cellStyle name="_방동_라멘교 토공" xfId="162"/>
    <cellStyle name="_방동_마현12~1" xfId="163"/>
    <cellStyle name="_방동_마현12~1_라멘교 토공" xfId="164"/>
    <cellStyle name="_방동_마현12~1_포장" xfId="165"/>
    <cellStyle name="_방동_마현12~1_포장_라멘교 토공" xfId="166"/>
    <cellStyle name="_방동_문혜3리" xfId="167"/>
    <cellStyle name="_방동_문혜3리_라멘교 토공" xfId="168"/>
    <cellStyle name="_방동_문혜3리_포장" xfId="169"/>
    <cellStyle name="_방동_문혜3리_포장_라멘교 토공" xfId="170"/>
    <cellStyle name="_방동_방동" xfId="171"/>
    <cellStyle name="_방동_방동_라멘교 토공" xfId="172"/>
    <cellStyle name="_방동_방동_포장" xfId="173"/>
    <cellStyle name="_방동_방동_포장_라멘교 토공" xfId="174"/>
    <cellStyle name="_방동_산양2리지구" xfId="175"/>
    <cellStyle name="_방동_산양2리지구_라멘교 토공" xfId="176"/>
    <cellStyle name="_방동_산양2리지구_포장" xfId="177"/>
    <cellStyle name="_방동_산양2리지구_포장_라멘교 토공" xfId="178"/>
    <cellStyle name="_방동_산양리지구" xfId="179"/>
    <cellStyle name="_방동_산양리지구_라멘교 토공" xfId="180"/>
    <cellStyle name="_방동_산양리지구_포장" xfId="181"/>
    <cellStyle name="_방동_산양리지구_포장_라멘교 토공" xfId="182"/>
    <cellStyle name="_방동_서상2리" xfId="183"/>
    <cellStyle name="_방동_서상2리_라멘교 토공" xfId="184"/>
    <cellStyle name="_방동_서상2리_포장" xfId="185"/>
    <cellStyle name="_방동_서상2리_포장_라멘교 토공" xfId="186"/>
    <cellStyle name="_방동_오항" xfId="187"/>
    <cellStyle name="_방동_오항_라멘교 토공" xfId="188"/>
    <cellStyle name="_방동_오항_포장" xfId="189"/>
    <cellStyle name="_방동_오항_포장_라멘교 토공" xfId="190"/>
    <cellStyle name="_방동_원평" xfId="191"/>
    <cellStyle name="_방동_원평_라멘교 토공" xfId="192"/>
    <cellStyle name="_방동_원평_포장" xfId="193"/>
    <cellStyle name="_방동_원평_포장_라멘교 토공" xfId="194"/>
    <cellStyle name="_방동_추곡" xfId="195"/>
    <cellStyle name="_방동_추곡_라멘교 토공" xfId="196"/>
    <cellStyle name="_방동_추곡_포장" xfId="197"/>
    <cellStyle name="_방동_추곡_포장_라멘교 토공" xfId="198"/>
    <cellStyle name="_방동_포장" xfId="199"/>
    <cellStyle name="_방동_포장_라멘교 토공" xfId="200"/>
    <cellStyle name="_방범서비스 년도별 매출분석_20051216" xfId="3409"/>
    <cellStyle name="_방송장치" xfId="6484"/>
    <cellStyle name="_버스1" xfId="6485"/>
    <cellStyle name="_범용 공동구축사업 설계내역서_샘플1.3" xfId="3410"/>
    <cellStyle name="_범용 공동구축사업 설계내역서_샘플1.4" xfId="3411"/>
    <cellStyle name="_범용추가개발 설계내역서(평균가중치방식)" xfId="3412"/>
    <cellStyle name="_범용추가개발내역" xfId="3413"/>
    <cellStyle name="_범용프로그램도입 예산설계서(2003기준)_1.6" xfId="3414"/>
    <cellStyle name="_범용프로그램도입 예산설계서_1.2" xfId="3415"/>
    <cellStyle name="_법령정보유관리" xfId="6486"/>
    <cellStyle name="_별첨(계획서및실적서양식)" xfId="201"/>
    <cellStyle name="_별첨(계획서및실적서양식)_1" xfId="202"/>
    <cellStyle name="_보건대학조경공사내역서(0302)" xfId="203"/>
    <cellStyle name="_보안시스템" xfId="6487"/>
    <cellStyle name="_보완개발" xfId="6488"/>
    <cellStyle name="_보통천,장현천하천정비기본계획 및 실시설계 내역서(도급)" xfId="204"/>
    <cellStyle name="_보훈의료발전방안" xfId="6489"/>
    <cellStyle name="_복사본 가격산출서(강)" xfId="205"/>
    <cellStyle name="_복하천(촬영포함)-최종" xfId="206"/>
    <cellStyle name="_복하천도급내역서(1차분)" xfId="207"/>
    <cellStyle name="_봉곡천,금오천하천기본계획(내역서)" xfId="3416"/>
    <cellStyle name="_봉평-내면도로(투찰)⑦(-1.22)" xfId="1622"/>
    <cellStyle name="_봉평-내면도로(투찰)⑦(-1.22)_01 실행(군장산단) Rev00" xfId="1623"/>
    <cellStyle name="_봉평-내면도로(투찰)⑦(-1.22)_01 실행(군장산단) Rev00_01 실행(부산남컨가호안109-원안분) REV04" xfId="1624"/>
    <cellStyle name="_부대견적결과" xfId="1625"/>
    <cellStyle name="_부대견적결과_01 실행(군장산단) Rev00" xfId="1626"/>
    <cellStyle name="_부대견적결과_01 실행(군장산단) Rev00_01 실행(부산남컨가호안109-원안분) REV04" xfId="1627"/>
    <cellStyle name="_부대견적결과1" xfId="1628"/>
    <cellStyle name="_부대견적결과1_01 실행(군장산단) Rev00" xfId="1629"/>
    <cellStyle name="_부대견적결과1_01 실행(군장산단) Rev00_01 실행(부산남컨가호안109-원안분) REV04" xfId="1630"/>
    <cellStyle name="_부대견적의뢰" xfId="1631"/>
    <cellStyle name="_부대견적의뢰_01 실행(군장산단) Rev00" xfId="1632"/>
    <cellStyle name="_부대견적의뢰_01 실행(군장산단) Rev00_01 실행(부산남컨가호안109-원안분) REV04" xfId="1633"/>
    <cellStyle name="_부대공" xfId="208"/>
    <cellStyle name="_부대선정조정품의" xfId="1634"/>
    <cellStyle name="_부대선정조정품의_01 실행(군장산단) Rev00" xfId="1635"/>
    <cellStyle name="_부대선정조정품의_01 실행(군장산단) Rev00_01 실행(부산남컨가호안109-원안분) REV04" xfId="1636"/>
    <cellStyle name="_부대입찰결과" xfId="1637"/>
    <cellStyle name="_부대입찰결과_01 실행(군장산단) Rev00" xfId="1638"/>
    <cellStyle name="_부대입찰결과_01 실행(군장산단) Rev00_01 실행(부산남컨가호안109-원안분) REV04" xfId="1639"/>
    <cellStyle name="_부대입찰송부" xfId="1640"/>
    <cellStyle name="_부대입찰송부(1차조정)" xfId="1641"/>
    <cellStyle name="_부대입찰송부(1차조정)_01 실행(군장산단) Rev00" xfId="1642"/>
    <cellStyle name="_부대입찰송부(1차조정)_01 실행(군장산단) Rev00_01 실행(부산남컨가호안109-원안분) REV04" xfId="1643"/>
    <cellStyle name="_부대입찰송부(무안광주)" xfId="1644"/>
    <cellStyle name="_부대입찰송부(무안광주)_01 실행(군장산단) Rev00" xfId="1645"/>
    <cellStyle name="_부대입찰송부(무안광주)_01 실행(군장산단) Rev00_01 실행(부산남컨가호안109-원안분) REV04" xfId="1646"/>
    <cellStyle name="_부대입찰송부_01 실행(군장산단) Rev00" xfId="1647"/>
    <cellStyle name="_부대입찰송부_01 실행(군장산단) Rev00_01 실행(부산남컨가호안109-원안분) REV04" xfId="1648"/>
    <cellStyle name="_부대입찰양식②" xfId="1649"/>
    <cellStyle name="_부대입찰양식②_01 실행(군장산단) Rev00" xfId="1650"/>
    <cellStyle name="_부대입찰양식②_01 실행(군장산단) Rev00_01 실행(부산남컨가호안109-원안분) REV04" xfId="1651"/>
    <cellStyle name="_부대입찰양식②_경찰서-터미널간도로(투찰)②" xfId="1652"/>
    <cellStyle name="_부대입찰양식②_경찰서-터미널간도로(투찰)②_01 실행(군장산단) Rev00" xfId="1653"/>
    <cellStyle name="_부대입찰양식②_경찰서-터미널간도로(투찰)②_01 실행(군장산단) Rev00_01 실행(부산남컨가호안109-원안분) REV04" xfId="1654"/>
    <cellStyle name="_부대입찰양식②_봉무지방산업단지도로(투찰)②" xfId="1655"/>
    <cellStyle name="_부대입찰양식②_봉무지방산업단지도로(투찰)②_01 실행(군장산단) Rev00" xfId="1656"/>
    <cellStyle name="_부대입찰양식②_봉무지방산업단지도로(투찰)②_01 실행(군장산단) Rev00_01 실행(부산남컨가호안109-원안분) REV04" xfId="1657"/>
    <cellStyle name="_부대입찰양식②_봉무지방산업단지도로(투찰)②+0.250%" xfId="1658"/>
    <cellStyle name="_부대입찰양식②_봉무지방산업단지도로(투찰)②+0.250%_01 실행(군장산단) Rev00" xfId="1659"/>
    <cellStyle name="_부대입찰양식②_봉무지방산업단지도로(투찰)②+0.250%_01 실행(군장산단) Rev00_01 실행(부산남컨가호안109-원안분) REV04" xfId="1660"/>
    <cellStyle name="_부대입찰양식②_합덕-신례원(2공구)투찰" xfId="1661"/>
    <cellStyle name="_부대입찰양식②_합덕-신례원(2공구)투찰_01 실행(군장산단) Rev00" xfId="1662"/>
    <cellStyle name="_부대입찰양식②_합덕-신례원(2공구)투찰_01 실행(군장산단) Rev00_01 실행(부산남컨가호안109-원안분) REV04" xfId="1663"/>
    <cellStyle name="_부대입찰양식②_합덕-신례원(2공구)투찰_경찰서-터미널간도로(투찰)②" xfId="1664"/>
    <cellStyle name="_부대입찰양식②_합덕-신례원(2공구)투찰_경찰서-터미널간도로(투찰)②_01 실행(군장산단) Rev00" xfId="1665"/>
    <cellStyle name="_부대입찰양식②_합덕-신례원(2공구)투찰_경찰서-터미널간도로(투찰)②_01 실행(군장산단) Rev00_01 실행(부산남컨가호안109-원안분) REV04" xfId="1666"/>
    <cellStyle name="_부대입찰양식②_합덕-신례원(2공구)투찰_봉무지방산업단지도로(투찰)②" xfId="1667"/>
    <cellStyle name="_부대입찰양식②_합덕-신례원(2공구)투찰_봉무지방산업단지도로(투찰)②_01 실행(군장산단) Rev00" xfId="1668"/>
    <cellStyle name="_부대입찰양식②_합덕-신례원(2공구)투찰_봉무지방산업단지도로(투찰)②_01 실행(군장산단) Rev00_01 실행(부산남컨가호안109-원안분) REV04" xfId="1669"/>
    <cellStyle name="_부대입찰양식②_합덕-신례원(2공구)투찰_봉무지방산업단지도로(투찰)②+0.250%" xfId="1670"/>
    <cellStyle name="_부대입찰양식②_합덕-신례원(2공구)투찰_봉무지방산업단지도로(투찰)②+0.250%_01 실행(군장산단) Rev00" xfId="1671"/>
    <cellStyle name="_부대입찰양식②_합덕-신례원(2공구)투찰_봉무지방산업단지도로(투찰)②+0.250%_01 실행(군장산단) Rev00_01 실행(부산남컨가호안109-원안분) REV04" xfId="1672"/>
    <cellStyle name="_부대입찰양식②_합덕-신례원(2공구)투찰_합덕-신례원(2공구)투찰" xfId="1673"/>
    <cellStyle name="_부대입찰양식②_합덕-신례원(2공구)투찰_합덕-신례원(2공구)투찰_01 실행(군장산단) Rev00" xfId="1674"/>
    <cellStyle name="_부대입찰양식②_합덕-신례원(2공구)투찰_합덕-신례원(2공구)투찰_01 실행(군장산단) Rev00_01 실행(부산남컨가호안109-원안분) REV04" xfId="1675"/>
    <cellStyle name="_부대입찰양식②_합덕-신례원(2공구)투찰_합덕-신례원(2공구)투찰_경찰서-터미널간도로(투찰)②" xfId="1676"/>
    <cellStyle name="_부대입찰양식②_합덕-신례원(2공구)투찰_합덕-신례원(2공구)투찰_경찰서-터미널간도로(투찰)②_01 실행(군장산단) Rev00" xfId="1677"/>
    <cellStyle name="_부대입찰양식②_합덕-신례원(2공구)투찰_합덕-신례원(2공구)투찰_경찰서-터미널간도로(투찰)②_01 실행(군장산단) Rev00_01 실행(부산남컨가호안109-원안분) REV04" xfId="1678"/>
    <cellStyle name="_부대입찰양식②_합덕-신례원(2공구)투찰_합덕-신례원(2공구)투찰_봉무지방산업단지도로(투찰)②" xfId="1679"/>
    <cellStyle name="_부대입찰양식②_합덕-신례원(2공구)투찰_합덕-신례원(2공구)투찰_봉무지방산업단지도로(투찰)②_01 실행(군장산단) Rev00" xfId="1680"/>
    <cellStyle name="_부대입찰양식②_합덕-신례원(2공구)투찰_합덕-신례원(2공구)투찰_봉무지방산업단지도로(투찰)②_01 실행(군장산단) Rev00_01 실행(부산남컨가호안109-원안분) REV04" xfId="1681"/>
    <cellStyle name="_부대입찰양식②_합덕-신례원(2공구)투찰_합덕-신례원(2공구)투찰_봉무지방산업단지도로(투찰)②+0.250%" xfId="1682"/>
    <cellStyle name="_부대입찰양식②_합덕-신례원(2공구)투찰_합덕-신례원(2공구)투찰_봉무지방산업단지도로(투찰)②+0.250%_01 실행(군장산단) Rev00" xfId="1683"/>
    <cellStyle name="_부대입찰양식②_합덕-신례원(2공구)투찰_합덕-신례원(2공구)투찰_봉무지방산업단지도로(투찰)②+0.250%_01 실행(군장산단) Rev00_01 실행(부산남컨가호안109-원안분) REV04" xfId="1684"/>
    <cellStyle name="_부대입찰조정" xfId="1685"/>
    <cellStyle name="_부대입찰조정(광릉숲)" xfId="1686"/>
    <cellStyle name="_부대입찰조정(광릉숲)_01 실행(군장산단) Rev00" xfId="1687"/>
    <cellStyle name="_부대입찰조정(광릉숲)_01 실행(군장산단) Rev00_01 실행(부산남컨가호안109-원안분) REV04" xfId="1688"/>
    <cellStyle name="_부대입찰조정_01 실행(군장산단) Rev00" xfId="1689"/>
    <cellStyle name="_부대입찰조정_01 실행(군장산단) Rev00_01 실행(부산남컨가호안109-원안분) REV04" xfId="1690"/>
    <cellStyle name="_부대입찰특별조건및내역송부" xfId="1691"/>
    <cellStyle name="_부대입찰특별조건및내역송부(최저가)" xfId="1692"/>
    <cellStyle name="_부대입찰특별조건및내역송부(최저가)_01 실행(군장산단) Rev00" xfId="1693"/>
    <cellStyle name="_부대입찰특별조건및내역송부(최저가)_01 실행(군장산단) Rev00_01 실행(부산남컨가호안109-원안분) REV04" xfId="1694"/>
    <cellStyle name="_부대입찰특별조건및내역송부_01 실행(군장산단) Rev00" xfId="1695"/>
    <cellStyle name="_부대입찰특별조건및내역송부_01 실행(군장산단) Rev00_01 실행(부산남컨가호안109-원안분) REV04" xfId="1696"/>
    <cellStyle name="_부산교통가격제안서" xfId="3417"/>
    <cellStyle name="_부천시 지하시설물통합정보시스템 구축사업 설계내역서_0514(FP)" xfId="3418"/>
    <cellStyle name="_부천시 지하시설물통합정보시스템 구축사업 설계내역서_2.1(FP)" xfId="3419"/>
    <cellStyle name="_부천시 현장시설물관리시스템 구축사업 설계내역서_2.1(FP)" xfId="3420"/>
    <cellStyle name="_부평배수지(투찰)" xfId="1697"/>
    <cellStyle name="_부평배수지(투찰)_01 실행(군장산단) Rev00" xfId="1698"/>
    <cellStyle name="_부평배수지(투찰)_01 실행(군장산단) Rev00_01 실행(부산남컨가호안109-원안분) REV04" xfId="1699"/>
    <cellStyle name="_부평배수지(투찰)_경찰서-터미널간도로(투찰)②" xfId="1700"/>
    <cellStyle name="_부평배수지(투찰)_경찰서-터미널간도로(투찰)②_01 실행(군장산단) Rev00" xfId="1701"/>
    <cellStyle name="_부평배수지(투찰)_경찰서-터미널간도로(투찰)②_01 실행(군장산단) Rev00_01 실행(부산남컨가호안109-원안분) REV04" xfId="1702"/>
    <cellStyle name="_부평배수지(투찰)_봉무지방산업단지도로(투찰)②" xfId="1703"/>
    <cellStyle name="_부평배수지(투찰)_봉무지방산업단지도로(투찰)②_01 실행(군장산단) Rev00" xfId="1704"/>
    <cellStyle name="_부평배수지(투찰)_봉무지방산업단지도로(투찰)②_01 실행(군장산단) Rev00_01 실행(부산남컨가호안109-원안분) REV04" xfId="1705"/>
    <cellStyle name="_부평배수지(투찰)_봉무지방산업단지도로(투찰)②+0.250%" xfId="1706"/>
    <cellStyle name="_부평배수지(투찰)_봉무지방산업단지도로(투찰)②+0.250%_01 실행(군장산단) Rev00" xfId="1707"/>
    <cellStyle name="_부평배수지(투찰)_봉무지방산업단지도로(투찰)②+0.250%_01 실행(군장산단) Rev00_01 실행(부산남컨가호안109-원안분) REV04" xfId="1708"/>
    <cellStyle name="_부평배수지(투찰)_합덕-신례원(2공구)투찰" xfId="1709"/>
    <cellStyle name="_부평배수지(투찰)_합덕-신례원(2공구)투찰_01 실행(군장산단) Rev00" xfId="1710"/>
    <cellStyle name="_부평배수지(투찰)_합덕-신례원(2공구)투찰_01 실행(군장산단) Rev00_01 실행(부산남컨가호안109-원안분) REV04" xfId="1711"/>
    <cellStyle name="_부평배수지(투찰)_합덕-신례원(2공구)투찰_경찰서-터미널간도로(투찰)②" xfId="1712"/>
    <cellStyle name="_부평배수지(투찰)_합덕-신례원(2공구)투찰_경찰서-터미널간도로(투찰)②_01 실행(군장산단) Rev00" xfId="1713"/>
    <cellStyle name="_부평배수지(투찰)_합덕-신례원(2공구)투찰_경찰서-터미널간도로(투찰)②_01 실행(군장산단) Rev00_01 실행(부산남컨가호안109-원안분) REV04" xfId="1714"/>
    <cellStyle name="_부평배수지(투찰)_합덕-신례원(2공구)투찰_봉무지방산업단지도로(투찰)②" xfId="1715"/>
    <cellStyle name="_부평배수지(투찰)_합덕-신례원(2공구)투찰_봉무지방산업단지도로(투찰)②_01 실행(군장산단) Rev00" xfId="1716"/>
    <cellStyle name="_부평배수지(투찰)_합덕-신례원(2공구)투찰_봉무지방산업단지도로(투찰)②_01 실행(군장산단) Rev00_01 실행(부산남컨가호안109-원안분) REV04" xfId="1717"/>
    <cellStyle name="_부평배수지(투찰)_합덕-신례원(2공구)투찰_봉무지방산업단지도로(투찰)②+0.250%" xfId="1718"/>
    <cellStyle name="_부평배수지(투찰)_합덕-신례원(2공구)투찰_봉무지방산업단지도로(투찰)②+0.250%_01 실행(군장산단) Rev00" xfId="1719"/>
    <cellStyle name="_부평배수지(투찰)_합덕-신례원(2공구)투찰_봉무지방산업단지도로(투찰)②+0.250%_01 실행(군장산단) Rev00_01 실행(부산남컨가호안109-원안분) REV04" xfId="1720"/>
    <cellStyle name="_부평배수지(투찰)_합덕-신례원(2공구)투찰_합덕-신례원(2공구)투찰" xfId="1721"/>
    <cellStyle name="_부평배수지(투찰)_합덕-신례원(2공구)투찰_합덕-신례원(2공구)투찰_01 실행(군장산단) Rev00" xfId="1722"/>
    <cellStyle name="_부평배수지(투찰)_합덕-신례원(2공구)투찰_합덕-신례원(2공구)투찰_01 실행(군장산단) Rev00_01 실행(부산남컨가호안109-원안분) REV04" xfId="1723"/>
    <cellStyle name="_부평배수지(투찰)_합덕-신례원(2공구)투찰_합덕-신례원(2공구)투찰_경찰서-터미널간도로(투찰)②" xfId="1724"/>
    <cellStyle name="_부평배수지(투찰)_합덕-신례원(2공구)투찰_합덕-신례원(2공구)투찰_경찰서-터미널간도로(투찰)②_01 실행(군장산단) Rev00" xfId="1725"/>
    <cellStyle name="_부평배수지(투찰)_합덕-신례원(2공구)투찰_합덕-신례원(2공구)투찰_경찰서-터미널간도로(투찰)②_01 실행(군장산단) Rev00_01 실행(부산남컨가호안109-원안분) REV04" xfId="1726"/>
    <cellStyle name="_부평배수지(투찰)_합덕-신례원(2공구)투찰_합덕-신례원(2공구)투찰_봉무지방산업단지도로(투찰)②" xfId="1727"/>
    <cellStyle name="_부평배수지(투찰)_합덕-신례원(2공구)투찰_합덕-신례원(2공구)투찰_봉무지방산업단지도로(투찰)②_01 실행(군장산단) Rev00" xfId="1728"/>
    <cellStyle name="_부평배수지(투찰)_합덕-신례원(2공구)투찰_합덕-신례원(2공구)투찰_봉무지방산업단지도로(투찰)②_01 실행(군장산단) Rev00_01 실행(부산남컨가호안109-원안분) REV04" xfId="1729"/>
    <cellStyle name="_부평배수지(투찰)_합덕-신례원(2공구)투찰_합덕-신례원(2공구)투찰_봉무지방산업단지도로(투찰)②+0.250%" xfId="1730"/>
    <cellStyle name="_부평배수지(투찰)_합덕-신례원(2공구)투찰_합덕-신례원(2공구)투찰_봉무지방산업단지도로(투찰)②+0.250%_01 실행(군장산단) Rev00" xfId="1731"/>
    <cellStyle name="_부평배수지(투찰)_합덕-신례원(2공구)투찰_합덕-신례원(2공구)투찰_봉무지방산업단지도로(투찰)②+0.250%_01 실행(군장산단) Rev00_01 실행(부산남컨가호안109-원안분) REV04" xfId="1732"/>
    <cellStyle name="_북한강수계내역서_공정보고용" xfId="3421"/>
    <cellStyle name="_비교표" xfId="928"/>
    <cellStyle name="_비디오복사" xfId="6490"/>
    <cellStyle name="_사동초중" xfId="209"/>
    <cellStyle name="_사본 - 수정" xfId="210"/>
    <cellStyle name="_사본 - 수정_댐직하류 하천정비(환경)사업 기본계획 및 실시설계용역-수공용" xfId="211"/>
    <cellStyle name="_사본 - 수정_댐직하류 하천정비(환경)사업 기본계획 및 실시설계용역-수공용_용담댐직하류 하천정비공사 설계예산서(남원작성)-" xfId="212"/>
    <cellStyle name="_사본 - 수정_댐직하류 하천정비(환경)사업 기본계획 및 실시설계용역-수공용_용담댐직하류 하천정비공사 설계예산서(남원작성)-_용담댐하류하천환경정비사업설계예산서(건희)" xfId="3422"/>
    <cellStyle name="_사본 - 수정_댐직하류 하천정비(환경)사업 기본계획 및 실시설계용역-수공용_용담댐직하류 하천정비공사 설계예산서(남원작성)-_용담댐하류하천환경정비사업설계예산서(건희)_설계내역서(신천-금호강)" xfId="3423"/>
    <cellStyle name="_사본 - 수정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424"/>
    <cellStyle name="_사본 - 수정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425"/>
    <cellStyle name="_사본 - 수정_댐직하류 하천정비(환경)사업 기본계획 및 실시설계용역-수공용_용담댐직하류 하천정비공사 설계예산서(남원작성)-_용담댐하류하천환경정비사업설계예산서(건희)_설계내역서(전체)" xfId="3426"/>
    <cellStyle name="_사본 - 수정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427"/>
    <cellStyle name="_사본 - 수정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428"/>
    <cellStyle name="_사본 - 수정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429"/>
    <cellStyle name="_사본 - 수정_댐직하류 하천정비(환경)사업 기본계획 및 실시설계용역-수공용_용담댐직하류 하천정비공사 설계예산서(남원작성)-_용담댐하류하천환경정비사업설계예산서(건희)_욱수천 하천재해예방사업 내역서" xfId="3430"/>
    <cellStyle name="_사본 - 수정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431"/>
    <cellStyle name="_사본 - 수정_댐직하류 하천정비(환경)사업 기본계획 및 실시설계용역-수공용_용담댐직하류 하천정비공사 설계예산서(남원작성)-_욱수천 하천재해예방사업 내역서" xfId="3432"/>
    <cellStyle name="_사본 - 수정_댐직하류 하천정비(환경)사업 기본계획 및 실시설계용역-수공용_용담댐직하류 하천정비공사 설계예산서(남원작성)-_욱수천 하천재해예방사업 내역서_002 욱수천정비공사실시설계 내역서_090113" xfId="3433"/>
    <cellStyle name="_사본 - 수정_댐직하류 하천정비(환경)사업 기본계획 및 실시설계용역-수공용_용담댐하류하천환경정비사업설계예산서(건희)" xfId="3434"/>
    <cellStyle name="_사본 - 수정_댐직하류 하천정비(환경)사업 기본계획 및 실시설계용역-수공용_용담댐하류하천환경정비사업설계예산서(건희)_설계내역서(신천-금호강)" xfId="3435"/>
    <cellStyle name="_사본 - 수정_댐직하류 하천정비(환경)사업 기본계획 및 실시설계용역-수공용_용담댐하류하천환경정비사업설계예산서(건희)_설계내역서(신천-금호강)_욱수천 하천재해예방사업 내역서" xfId="3436"/>
    <cellStyle name="_사본 - 수정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437"/>
    <cellStyle name="_사본 - 수정_댐직하류 하천정비(환경)사업 기본계획 및 실시설계용역-수공용_용담댐하류하천환경정비사업설계예산서(건희)_설계내역서(전체)" xfId="3438"/>
    <cellStyle name="_사본 - 수정_댐직하류 하천정비(환경)사업 기본계획 및 실시설계용역-수공용_용담댐하류하천환경정비사업설계예산서(건희)_설계내역서(전체)_욱수천 하천재해예방사업 내역서" xfId="3439"/>
    <cellStyle name="_사본 - 수정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440"/>
    <cellStyle name="_사본 - 수정_댐직하류 하천정비(환경)사업 기본계획 및 실시설계용역-수공용_용담댐하류하천환경정비사업설계예산서(건희)_용담댐하류하천환경정비사업설계예산서(건희)" xfId="3441"/>
    <cellStyle name="_사본 - 수정_댐직하류 하천정비(환경)사업 기본계획 및 실시설계용역-수공용_용담댐하류하천환경정비사업설계예산서(건희)_욱수천 하천재해예방사업 내역서" xfId="3442"/>
    <cellStyle name="_사본 - 수정_댐직하류 하천정비(환경)사업 기본계획 및 실시설계용역-수공용_용담댐하류하천환경정비사업설계예산서(건희)_욱수천 하천재해예방사업 내역서_002 욱수천정비공사실시설계 내역서_090113" xfId="3443"/>
    <cellStyle name="_사본 - 수정_댐직하류 하천정비(환경)사업 기본계획 및 실시설계용역-수공용_욱수천 하천재해예방사업 내역서" xfId="3444"/>
    <cellStyle name="_사본 - 수정_댐직하류 하천정비(환경)사업 기본계획 및 실시설계용역-수공용_욱수천 하천재해예방사업 내역서_002 욱수천정비공사실시설계 내역서_090113" xfId="3445"/>
    <cellStyle name="_사본 - 수정_용담댐하류하천환경정비사업설계예산서(건희)" xfId="3446"/>
    <cellStyle name="_사본 - 수정_용담댐하류하천환경정비사업설계예산서(건희)_설계내역서(신천-금호강)" xfId="3447"/>
    <cellStyle name="_사본 - 수정_용담댐하류하천환경정비사업설계예산서(건희)_설계내역서(신천-금호강)_욱수천 하천재해예방사업 내역서" xfId="3448"/>
    <cellStyle name="_사본 - 수정_용담댐하류하천환경정비사업설계예산서(건희)_설계내역서(신천-금호강)_욱수천 하천재해예방사업 내역서_002 욱수천정비공사실시설계 내역서_090113" xfId="3449"/>
    <cellStyle name="_사본 - 수정_용담댐하류하천환경정비사업설계예산서(건희)_설계내역서(전체)" xfId="3450"/>
    <cellStyle name="_사본 - 수정_용담댐하류하천환경정비사업설계예산서(건희)_설계내역서(전체)_욱수천 하천재해예방사업 내역서" xfId="3451"/>
    <cellStyle name="_사본 - 수정_용담댐하류하천환경정비사업설계예산서(건희)_설계내역서(전체)_욱수천 하천재해예방사업 내역서_002 욱수천정비공사실시설계 내역서_090113" xfId="3452"/>
    <cellStyle name="_사본 - 수정_용담댐하류하천환경정비사업설계예산서(건희)_용담댐하류하천환경정비사업설계예산서(건희)" xfId="3453"/>
    <cellStyle name="_사본 - 수정_용담댐하류하천환경정비사업설계예산서(건희)_욱수천 하천재해예방사업 내역서" xfId="3454"/>
    <cellStyle name="_사본 - 수정_용담댐하류하천환경정비사업설계예산서(건희)_욱수천 하천재해예방사업 내역서_002 욱수천정비공사실시설계 내역서_090113" xfId="3455"/>
    <cellStyle name="_사본 - 수정_욱수천 하천재해예방사업 내역서" xfId="3456"/>
    <cellStyle name="_사본 - 수정_욱수천 하천재해예방사업 내역서_002 욱수천정비공사실시설계 내역서_090113" xfId="3457"/>
    <cellStyle name="_사업대가기준(최신자료)" xfId="3458"/>
    <cellStyle name="_사천시 2차사업 설계내역서_최종(2004.6.10)" xfId="3459"/>
    <cellStyle name="_사천시범용도입설계내역서(범아송부)" xfId="3460"/>
    <cellStyle name="_산단유통단지 설계내역서(최종발주용)(1)" xfId="213"/>
    <cellStyle name="_산림입지도" xfId="6491"/>
    <cellStyle name="_산림입지도_감응속도측정기" xfId="6492"/>
    <cellStyle name="_산림입지도_산지이용구분도" xfId="6493"/>
    <cellStyle name="_산림입지도_임업연구정보" xfId="6494"/>
    <cellStyle name="_산림입지도_지속가능한산림자원육성계획" xfId="6495"/>
    <cellStyle name="_산림입지도_지식관리" xfId="6496"/>
    <cellStyle name="_산림입지도_추진내용" xfId="6497"/>
    <cellStyle name="_산림청(휴양림)" xfId="6498"/>
    <cellStyle name="_산림토양환경" xfId="6499"/>
    <cellStyle name="_산지이용구분도" xfId="6500"/>
    <cellStyle name="_산출내역서" xfId="214"/>
    <cellStyle name="_삼남" xfId="3461"/>
    <cellStyle name="_삼남_2차변경단가산출근거" xfId="3462"/>
    <cellStyle name="_삼남_2차변경단가산출근거_3차변경단가산출근거" xfId="3463"/>
    <cellStyle name="_삼남_2차변경단가산출근거_3차변경단가산출근거_문화의 거리 농로포장(김병국2차)" xfId="3464"/>
    <cellStyle name="_삼남_2차변경단가산출근거_3차변경단가산출근거_문화의 거리 농로포장(김병국2차)_문화의 거리 농로포장(김병국2차)" xfId="3465"/>
    <cellStyle name="_삼남_2차변경단가산출근거_문화의 거리 농로포장(김병국2차)" xfId="3466"/>
    <cellStyle name="_삼남_2차변경단가산출근거_문화의 거리 농로포장(김병국2차)_문화의 거리 농로포장(김병국2차)" xfId="3467"/>
    <cellStyle name="_삼남_문화의 거리 농로포장(김병국2차)" xfId="3468"/>
    <cellStyle name="_삼남_문화의 거리 농로포장(김병국2차)_문화의 거리 농로포장(김병국2차)" xfId="3469"/>
    <cellStyle name="_삼남_외국인투자지역" xfId="3470"/>
    <cellStyle name="_삼남_외국인투자지역_3차변경단가산출근거" xfId="3471"/>
    <cellStyle name="_삼남_외국인투자지역_3차변경단가산출근거_문화의 거리 농로포장(김병국2차)" xfId="3472"/>
    <cellStyle name="_삼남_외국인투자지역_3차변경단가산출근거_문화의 거리 농로포장(김병국2차)_문화의 거리 농로포장(김병국2차)" xfId="3473"/>
    <cellStyle name="_삼남_외국인투자지역_문화의 거리 농로포장(김병국2차)" xfId="3474"/>
    <cellStyle name="_삼남_외국인투자지역_문화의 거리 농로포장(김병국2차)_문화의 거리 농로포장(김병국2차)" xfId="3475"/>
    <cellStyle name="_상급(인테리어 통합)" xfId="6501"/>
    <cellStyle name="_상하수도 범용도입 설계내역서2.0" xfId="3476"/>
    <cellStyle name="_상하수탐사내역서" xfId="3477"/>
    <cellStyle name="_새주소웹서버" xfId="3478"/>
    <cellStyle name="_서울대학교!" xfId="6502"/>
    <cellStyle name="_서학내역서(준공내역서)" xfId="215"/>
    <cellStyle name="_설계내역서(계약용)" xfId="3479"/>
    <cellStyle name="_설계내역서(공시지가)" xfId="3480"/>
    <cellStyle name="_설계내역서(완료)" xfId="3481"/>
    <cellStyle name="_설계변경(2004.05)최종" xfId="3482"/>
    <cellStyle name="_설계변경(2004.06)" xfId="3483"/>
    <cellStyle name="_설계변경(정산용)" xfId="3484"/>
    <cellStyle name="_설계변경(최종安)" xfId="3485"/>
    <cellStyle name="_설계서" xfId="3486"/>
    <cellStyle name="_설계서(2004년 sample)" xfId="3487"/>
    <cellStyle name="_설계서(노송천)" xfId="3488"/>
    <cellStyle name="_설계서(노송천-건산천)" xfId="3489"/>
    <cellStyle name="_설계서_GIS_1최종(속초시_ver2.1)" xfId="3490"/>
    <cellStyle name="_설계서_GIS_1최종(속초시_ver3.3)_1" xfId="3491"/>
    <cellStyle name="_설계서_수정" xfId="3492"/>
    <cellStyle name="_설계서00_연기" xfId="3493"/>
    <cellStyle name="_설계서-김포시청(백미진)" xfId="3494"/>
    <cellStyle name="_설계예산서" xfId="3495"/>
    <cellStyle name="_설계용역비산정0727-1안" xfId="1733"/>
    <cellStyle name="_성남시 3D설계" xfId="3496"/>
    <cellStyle name="_성남시SW개발내역서" xfId="3497"/>
    <cellStyle name="_성남시SW개발내역서(V1(1).1)" xfId="3498"/>
    <cellStyle name="_성남시SW개발내역서_1215" xfId="3499"/>
    <cellStyle name="_세척제" xfId="6503"/>
    <cellStyle name="_소프트" xfId="6504"/>
    <cellStyle name="_쇼핑백" xfId="6505"/>
    <cellStyle name="_수량" xfId="929"/>
    <cellStyle name="_수량_1" xfId="930"/>
    <cellStyle name="_수량_1_05-강관압입공" xfId="931"/>
    <cellStyle name="_수량_1_1A관로공" xfId="932"/>
    <cellStyle name="_수량_1_A1-Line 신설간지" xfId="934"/>
    <cellStyle name="_수량_1_A곡관보호공" xfId="935"/>
    <cellStyle name="_수량_1_a접합정공기이토" xfId="936"/>
    <cellStyle name="_수량_1_B곡관보호공" xfId="937"/>
    <cellStyle name="_수량_1_b접합정공기이토" xfId="938"/>
    <cellStyle name="_수량_1_C곡관보호공" xfId="939"/>
    <cellStyle name="_수량_1_c구조물공" xfId="940"/>
    <cellStyle name="_수량_1_c접합정공기이토" xfId="941"/>
    <cellStyle name="_수량_1_D곡관보호공" xfId="942"/>
    <cellStyle name="_수량_1_d접합정공기이토" xfId="943"/>
    <cellStyle name="_수량_1_구조물공(개략-A)" xfId="933"/>
    <cellStyle name="_수량_2" xfId="944"/>
    <cellStyle name="_수량1" xfId="945"/>
    <cellStyle name="_수량1_1" xfId="946"/>
    <cellStyle name="_수량1_1_05-강관압입공" xfId="947"/>
    <cellStyle name="_수량1_1_1A관로공" xfId="948"/>
    <cellStyle name="_수량1_1_A1-Line 신설간지" xfId="950"/>
    <cellStyle name="_수량1_1_A곡관보호공" xfId="951"/>
    <cellStyle name="_수량1_1_a접합정공기이토" xfId="952"/>
    <cellStyle name="_수량1_1_B곡관보호공" xfId="953"/>
    <cellStyle name="_수량1_1_b접합정공기이토" xfId="954"/>
    <cellStyle name="_수량1_1_C곡관보호공" xfId="955"/>
    <cellStyle name="_수량1_1_c구조물공" xfId="956"/>
    <cellStyle name="_수량1_1_c접합정공기이토" xfId="957"/>
    <cellStyle name="_수량1_1_D곡관보호공" xfId="958"/>
    <cellStyle name="_수량1_1_d접합정공기이토" xfId="959"/>
    <cellStyle name="_수량1_1_구조물공(개략-A)" xfId="949"/>
    <cellStyle name="_수량2" xfId="960"/>
    <cellStyle name="_수량2_1" xfId="961"/>
    <cellStyle name="_수량2_1_05-강관압입공" xfId="962"/>
    <cellStyle name="_수량2_1_1A관로공" xfId="963"/>
    <cellStyle name="_수량2_1_A1-Line 신설간지" xfId="965"/>
    <cellStyle name="_수량2_1_A곡관보호공" xfId="966"/>
    <cellStyle name="_수량2_1_a접합정공기이토" xfId="967"/>
    <cellStyle name="_수량2_1_B곡관보호공" xfId="968"/>
    <cellStyle name="_수량2_1_b접합정공기이토" xfId="969"/>
    <cellStyle name="_수량2_1_C곡관보호공" xfId="970"/>
    <cellStyle name="_수량2_1_c구조물공" xfId="971"/>
    <cellStyle name="_수량2_1_c접합정공기이토" xfId="972"/>
    <cellStyle name="_수량2_1_D곡관보호공" xfId="973"/>
    <cellStyle name="_수량2_1_d접합정공기이토" xfId="974"/>
    <cellStyle name="_수량2_1_구조물공(개략-A)" xfId="964"/>
    <cellStyle name="_수량last" xfId="975"/>
    <cellStyle name="_수량last_1" xfId="976"/>
    <cellStyle name="_수량last_1_C관로공(변경)" xfId="977"/>
    <cellStyle name="_수량last_1A관로공" xfId="978"/>
    <cellStyle name="_수량last_2" xfId="979"/>
    <cellStyle name="_수량last_C관로공(변경)" xfId="980"/>
    <cellStyle name="_수집운반원가" xfId="6506"/>
    <cellStyle name="_수치표고자료" xfId="3500"/>
    <cellStyle name="_순창제2종지구단위계획변경" xfId="3501"/>
    <cellStyle name="_순창제2종지구단위계획변경-최종 재수정" xfId="3502"/>
    <cellStyle name="_시방서" xfId="216"/>
    <cellStyle name="_시방서_002 욱수천정비공사실시설계 내역서_090113" xfId="3503"/>
    <cellStyle name="_시방서_공유수면매립도시관리계획및실시설계용역" xfId="1734"/>
    <cellStyle name="_시설물관리시스템상세내역" xfId="3504"/>
    <cellStyle name="_시스템" xfId="3505"/>
    <cellStyle name="_시스템개발산출양식_2003" xfId="3506"/>
    <cellStyle name="_시험표본재해조사" xfId="6507"/>
    <cellStyle name="_신언1공구수량산출" xfId="3507"/>
    <cellStyle name="_신천-금호강 설계내역서(항목조정전)" xfId="3508"/>
    <cellStyle name="_신태백(가실행)" xfId="1735"/>
    <cellStyle name="_신태백(가실행)_01 실행(군장산단) Rev00" xfId="1736"/>
    <cellStyle name="_신태백(가실행)_01 실행(군장산단) Rev00_01 실행(부산남컨가호안109-원안분) REV04" xfId="1737"/>
    <cellStyle name="_신태백(가실행)_1" xfId="1738"/>
    <cellStyle name="_신태백(가실행)_1_01 실행(군장산단) Rev00" xfId="1739"/>
    <cellStyle name="_신태백(가실행)_1_01 실행(군장산단) Rev00_01 실행(부산남컨가호안109-원안분) REV04" xfId="1740"/>
    <cellStyle name="_신태백(가실행)_1_경찰서-터미널간도로(투찰)②" xfId="1741"/>
    <cellStyle name="_신태백(가실행)_1_경찰서-터미널간도로(투찰)②_01 실행(군장산단) Rev00" xfId="1742"/>
    <cellStyle name="_신태백(가실행)_1_경찰서-터미널간도로(투찰)②_01 실행(군장산단) Rev00_01 실행(부산남컨가호안109-원안분) REV04" xfId="1743"/>
    <cellStyle name="_신태백(가실행)_1_봉무지방산업단지도로(투찰)②" xfId="1744"/>
    <cellStyle name="_신태백(가실행)_1_봉무지방산업단지도로(투찰)②_01 실행(군장산단) Rev00" xfId="1745"/>
    <cellStyle name="_신태백(가실행)_1_봉무지방산업단지도로(투찰)②_01 실행(군장산단) Rev00_01 실행(부산남컨가호안109-원안분) REV04" xfId="1746"/>
    <cellStyle name="_신태백(가실행)_1_봉무지방산업단지도로(투찰)②+0.250%" xfId="1747"/>
    <cellStyle name="_신태백(가실행)_1_봉무지방산업단지도로(투찰)②+0.250%_01 실행(군장산단) Rev00" xfId="1748"/>
    <cellStyle name="_신태백(가실행)_1_봉무지방산업단지도로(투찰)②+0.250%_01 실행(군장산단) Rev00_01 실행(부산남컨가호안109-원안분) REV04" xfId="1749"/>
    <cellStyle name="_신태백(가실행)_1_합덕-신례원(2공구)투찰" xfId="1750"/>
    <cellStyle name="_신태백(가실행)_1_합덕-신례원(2공구)투찰_01 실행(군장산단) Rev00" xfId="1751"/>
    <cellStyle name="_신태백(가실행)_1_합덕-신례원(2공구)투찰_01 실행(군장산단) Rev00_01 실행(부산남컨가호안109-원안분) REV04" xfId="1752"/>
    <cellStyle name="_신태백(가실행)_1_합덕-신례원(2공구)투찰_경찰서-터미널간도로(투찰)②" xfId="1753"/>
    <cellStyle name="_신태백(가실행)_1_합덕-신례원(2공구)투찰_경찰서-터미널간도로(투찰)②_01 실행(군장산단) Rev00" xfId="1754"/>
    <cellStyle name="_신태백(가실행)_1_합덕-신례원(2공구)투찰_경찰서-터미널간도로(투찰)②_01 실행(군장산단) Rev00_01 실행(부산남컨가호안109-원안분) REV04" xfId="1755"/>
    <cellStyle name="_신태백(가실행)_1_합덕-신례원(2공구)투찰_봉무지방산업단지도로(투찰)②" xfId="1756"/>
    <cellStyle name="_신태백(가실행)_1_합덕-신례원(2공구)투찰_봉무지방산업단지도로(투찰)②_01 실행(군장산단) Rev00" xfId="1757"/>
    <cellStyle name="_신태백(가실행)_1_합덕-신례원(2공구)투찰_봉무지방산업단지도로(투찰)②_01 실행(군장산단) Rev00_01 실행(부산남컨가호안109-원안분) REV04" xfId="1758"/>
    <cellStyle name="_신태백(가실행)_1_합덕-신례원(2공구)투찰_봉무지방산업단지도로(투찰)②+0.250%" xfId="1759"/>
    <cellStyle name="_신태백(가실행)_1_합덕-신례원(2공구)투찰_봉무지방산업단지도로(투찰)②+0.250%_01 실행(군장산단) Rev00" xfId="1760"/>
    <cellStyle name="_신태백(가실행)_1_합덕-신례원(2공구)투찰_봉무지방산업단지도로(투찰)②+0.250%_01 실행(군장산단) Rev00_01 실행(부산남컨가호안109-원안분) REV04" xfId="1761"/>
    <cellStyle name="_신태백(가실행)_1_합덕-신례원(2공구)투찰_합덕-신례원(2공구)투찰" xfId="1762"/>
    <cellStyle name="_신태백(가실행)_1_합덕-신례원(2공구)투찰_합덕-신례원(2공구)투찰_01 실행(군장산단) Rev00" xfId="1763"/>
    <cellStyle name="_신태백(가실행)_1_합덕-신례원(2공구)투찰_합덕-신례원(2공구)투찰_01 실행(군장산단) Rev00_01 실행(부산남컨가호안109-원안분) REV04" xfId="1764"/>
    <cellStyle name="_신태백(가실행)_1_합덕-신례원(2공구)투찰_합덕-신례원(2공구)투찰_경찰서-터미널간도로(투찰)②" xfId="1765"/>
    <cellStyle name="_신태백(가실행)_1_합덕-신례원(2공구)투찰_합덕-신례원(2공구)투찰_경찰서-터미널간도로(투찰)②_01 실행(군장산단) Rev00" xfId="1766"/>
    <cellStyle name="_신태백(가실행)_1_합덕-신례원(2공구)투찰_합덕-신례원(2공구)투찰_경찰서-터미널간도로(투찰)②_01 실행(군장산단) Rev00_01 실행(부산남컨가호안109-원안분) REV04" xfId="1767"/>
    <cellStyle name="_신태백(가실행)_1_합덕-신례원(2공구)투찰_합덕-신례원(2공구)투찰_봉무지방산업단지도로(투찰)②" xfId="1768"/>
    <cellStyle name="_신태백(가실행)_1_합덕-신례원(2공구)투찰_합덕-신례원(2공구)투찰_봉무지방산업단지도로(투찰)②_01 실행(군장산단) Rev00" xfId="1769"/>
    <cellStyle name="_신태백(가실행)_1_합덕-신례원(2공구)투찰_합덕-신례원(2공구)투찰_봉무지방산업단지도로(투찰)②_01 실행(군장산단) Rev00_01 실행(부산남컨가호안109-원안분) REV04" xfId="1770"/>
    <cellStyle name="_신태백(가실행)_1_합덕-신례원(2공구)투찰_합덕-신례원(2공구)투찰_봉무지방산업단지도로(투찰)②+0.250%" xfId="1771"/>
    <cellStyle name="_신태백(가실행)_1_합덕-신례원(2공구)투찰_합덕-신례원(2공구)투찰_봉무지방산업단지도로(투찰)②+0.250%_01 실행(군장산단) Rev00" xfId="1772"/>
    <cellStyle name="_신태백(가실행)_1_합덕-신례원(2공구)투찰_합덕-신례원(2공구)투찰_봉무지방산업단지도로(투찰)②+0.250%_01 실행(군장산단) Rev00_01 실행(부산남컨가호안109-원안분) REV04" xfId="1773"/>
    <cellStyle name="_신태백(가실행)_경찰서-터미널간도로(투찰)②" xfId="1774"/>
    <cellStyle name="_신태백(가실행)_경찰서-터미널간도로(투찰)②_01 실행(군장산단) Rev00" xfId="1775"/>
    <cellStyle name="_신태백(가실행)_경찰서-터미널간도로(투찰)②_01 실행(군장산단) Rev00_01 실행(부산남컨가호안109-원안분) REV04" xfId="1776"/>
    <cellStyle name="_신태백(가실행)_도덕-고흥도로(투찰)" xfId="1777"/>
    <cellStyle name="_신태백(가실행)_도덕-고흥도로(투찰)_01 실행(군장산단) Rev00" xfId="1778"/>
    <cellStyle name="_신태백(가실행)_도덕-고흥도로(투찰)_01 실행(군장산단) Rev00_01 실행(부산남컨가호안109-원안분) REV04" xfId="1779"/>
    <cellStyle name="_신태백(가실행)_도덕-고흥도로(투찰)_경찰서-터미널간도로(투찰)②" xfId="1780"/>
    <cellStyle name="_신태백(가실행)_도덕-고흥도로(투찰)_경찰서-터미널간도로(투찰)②_01 실행(군장산단) Rev00" xfId="1781"/>
    <cellStyle name="_신태백(가실행)_도덕-고흥도로(투찰)_경찰서-터미널간도로(투찰)②_01 실행(군장산단) Rev00_01 실행(부산남컨가호안109-원안분) REV04" xfId="1782"/>
    <cellStyle name="_신태백(가실행)_도덕-고흥도로(투찰)_봉무지방산업단지도로(투찰)②" xfId="1783"/>
    <cellStyle name="_신태백(가실행)_도덕-고흥도로(투찰)_봉무지방산업단지도로(투찰)②_01 실행(군장산단) Rev00" xfId="1784"/>
    <cellStyle name="_신태백(가실행)_도덕-고흥도로(투찰)_봉무지방산업단지도로(투찰)②_01 실행(군장산단) Rev00_01 실행(부산남컨가호안109-원안분) REV04" xfId="1785"/>
    <cellStyle name="_신태백(가실행)_도덕-고흥도로(투찰)_봉무지방산업단지도로(투찰)②+0.250%" xfId="1786"/>
    <cellStyle name="_신태백(가실행)_도덕-고흥도로(투찰)_봉무지방산업단지도로(투찰)②+0.250%_01 실행(군장산단) Rev00" xfId="1787"/>
    <cellStyle name="_신태백(가실행)_도덕-고흥도로(투찰)_봉무지방산업단지도로(투찰)②+0.250%_01 실행(군장산단) Rev00_01 실행(부산남컨가호안109-원안분) REV04" xfId="1788"/>
    <cellStyle name="_신태백(가실행)_도덕-고흥도로(투찰)_합덕-신례원(2공구)투찰" xfId="1789"/>
    <cellStyle name="_신태백(가실행)_도덕-고흥도로(투찰)_합덕-신례원(2공구)투찰_01 실행(군장산단) Rev00" xfId="1790"/>
    <cellStyle name="_신태백(가실행)_도덕-고흥도로(투찰)_합덕-신례원(2공구)투찰_01 실행(군장산단) Rev00_01 실행(부산남컨가호안109-원안분) REV04" xfId="1791"/>
    <cellStyle name="_신태백(가실행)_도덕-고흥도로(투찰)_합덕-신례원(2공구)투찰_경찰서-터미널간도로(투찰)②" xfId="1792"/>
    <cellStyle name="_신태백(가실행)_도덕-고흥도로(투찰)_합덕-신례원(2공구)투찰_경찰서-터미널간도로(투찰)②_01 실행(군장산단) Rev00" xfId="1793"/>
    <cellStyle name="_신태백(가실행)_도덕-고흥도로(투찰)_합덕-신례원(2공구)투찰_경찰서-터미널간도로(투찰)②_01 실행(군장산단) Rev00_01 실행(부산남컨가호안109-원안분) REV04" xfId="1794"/>
    <cellStyle name="_신태백(가실행)_도덕-고흥도로(투찰)_합덕-신례원(2공구)투찰_봉무지방산업단지도로(투찰)②" xfId="1795"/>
    <cellStyle name="_신태백(가실행)_도덕-고흥도로(투찰)_합덕-신례원(2공구)투찰_봉무지방산업단지도로(투찰)②_01 실행(군장산단) Rev00" xfId="1796"/>
    <cellStyle name="_신태백(가실행)_도덕-고흥도로(투찰)_합덕-신례원(2공구)투찰_봉무지방산업단지도로(투찰)②_01 실행(군장산단) Rev00_01 실행(부산남컨가호안109-원안분) REV04" xfId="1797"/>
    <cellStyle name="_신태백(가실행)_도덕-고흥도로(투찰)_합덕-신례원(2공구)투찰_봉무지방산업단지도로(투찰)②+0.250%" xfId="1798"/>
    <cellStyle name="_신태백(가실행)_도덕-고흥도로(투찰)_합덕-신례원(2공구)투찰_봉무지방산업단지도로(투찰)②+0.250%_01 실행(군장산단) Rev00" xfId="1799"/>
    <cellStyle name="_신태백(가실행)_도덕-고흥도로(투찰)_합덕-신례원(2공구)투찰_봉무지방산업단지도로(투찰)②+0.250%_01 실행(군장산단) Rev00_01 실행(부산남컨가호안109-원안분) REV04" xfId="1800"/>
    <cellStyle name="_신태백(가실행)_도덕-고흥도로(투찰)_합덕-신례원(2공구)투찰_합덕-신례원(2공구)투찰" xfId="1801"/>
    <cellStyle name="_신태백(가실행)_도덕-고흥도로(투찰)_합덕-신례원(2공구)투찰_합덕-신례원(2공구)투찰_01 실행(군장산단) Rev00" xfId="1802"/>
    <cellStyle name="_신태백(가실행)_도덕-고흥도로(투찰)_합덕-신례원(2공구)투찰_합덕-신례원(2공구)투찰_01 실행(군장산단) Rev00_01 실행(부산남컨가호안109-원안분) REV04" xfId="1803"/>
    <cellStyle name="_신태백(가실행)_도덕-고흥도로(투찰)_합덕-신례원(2공구)투찰_합덕-신례원(2공구)투찰_경찰서-터미널간도로(투찰)②" xfId="1804"/>
    <cellStyle name="_신태백(가실행)_도덕-고흥도로(투찰)_합덕-신례원(2공구)투찰_합덕-신례원(2공구)투찰_경찰서-터미널간도로(투찰)②_01 실행(군장산단) Rev00" xfId="1805"/>
    <cellStyle name="_신태백(가실행)_도덕-고흥도로(투찰)_합덕-신례원(2공구)투찰_합덕-신례원(2공구)투찰_경찰서-터미널간도로(투찰)②_01 실행(군장산단) Rev00_01 실행(부산남컨가호안109-원안분) REV04" xfId="1806"/>
    <cellStyle name="_신태백(가실행)_도덕-고흥도로(투찰)_합덕-신례원(2공구)투찰_합덕-신례원(2공구)투찰_봉무지방산업단지도로(투찰)②" xfId="1807"/>
    <cellStyle name="_신태백(가실행)_도덕-고흥도로(투찰)_합덕-신례원(2공구)투찰_합덕-신례원(2공구)투찰_봉무지방산업단지도로(투찰)②_01 실행(군장산단) Rev00" xfId="1808"/>
    <cellStyle name="_신태백(가실행)_도덕-고흥도로(투찰)_합덕-신례원(2공구)투찰_합덕-신례원(2공구)투찰_봉무지방산업단지도로(투찰)②_01 실행(군장산단) Rev00_01 실행(부산남컨가호안109-원안분) REV04" xfId="1809"/>
    <cellStyle name="_신태백(가실행)_도덕-고흥도로(투찰)_합덕-신례원(2공구)투찰_합덕-신례원(2공구)투찰_봉무지방산업단지도로(투찰)②+0.250%" xfId="1810"/>
    <cellStyle name="_신태백(가실행)_도덕-고흥도로(투찰)_합덕-신례원(2공구)투찰_합덕-신례원(2공구)투찰_봉무지방산업단지도로(투찰)②+0.250%_01 실행(군장산단) Rev00" xfId="1811"/>
    <cellStyle name="_신태백(가실행)_도덕-고흥도로(투찰)_합덕-신례원(2공구)투찰_합덕-신례원(2공구)투찰_봉무지방산업단지도로(투찰)②+0.250%_01 실행(군장산단) Rev00_01 실행(부산남컨가호안109-원안분) REV04" xfId="1812"/>
    <cellStyle name="_신태백(가실행)_봉무지방산업단지도로(투찰)②" xfId="1813"/>
    <cellStyle name="_신태백(가실행)_봉무지방산업단지도로(투찰)②_01 실행(군장산단) Rev00" xfId="1814"/>
    <cellStyle name="_신태백(가실행)_봉무지방산업단지도로(투찰)②_01 실행(군장산단) Rev00_01 실행(부산남컨가호안109-원안분) REV04" xfId="1815"/>
    <cellStyle name="_신태백(가실행)_봉무지방산업단지도로(투찰)②+0.250%" xfId="1816"/>
    <cellStyle name="_신태백(가실행)_봉무지방산업단지도로(투찰)②+0.250%_01 실행(군장산단) Rev00" xfId="1817"/>
    <cellStyle name="_신태백(가실행)_봉무지방산업단지도로(투찰)②+0.250%_01 실행(군장산단) Rev00_01 실행(부산남컨가호안109-원안분) REV04" xfId="1818"/>
    <cellStyle name="_신태백(가실행)_안산부대(투찰)⑤" xfId="1819"/>
    <cellStyle name="_신태백(가실행)_안산부대(투찰)⑤_01 실행(군장산단) Rev00" xfId="1820"/>
    <cellStyle name="_신태백(가실행)_안산부대(투찰)⑤_01 실행(군장산단) Rev00_01 실행(부산남컨가호안109-원안분) REV04" xfId="1821"/>
    <cellStyle name="_신태백(가실행)_안산부대(투찰)⑤_경찰서-터미널간도로(투찰)②" xfId="1822"/>
    <cellStyle name="_신태백(가실행)_안산부대(투찰)⑤_경찰서-터미널간도로(투찰)②_01 실행(군장산단) Rev00" xfId="1823"/>
    <cellStyle name="_신태백(가실행)_안산부대(투찰)⑤_경찰서-터미널간도로(투찰)②_01 실행(군장산단) Rev00_01 실행(부산남컨가호안109-원안분) REV04" xfId="1824"/>
    <cellStyle name="_신태백(가실행)_안산부대(투찰)⑤_봉무지방산업단지도로(투찰)②" xfId="1825"/>
    <cellStyle name="_신태백(가실행)_안산부대(투찰)⑤_봉무지방산업단지도로(투찰)②_01 실행(군장산단) Rev00" xfId="1826"/>
    <cellStyle name="_신태백(가실행)_안산부대(투찰)⑤_봉무지방산업단지도로(투찰)②_01 실행(군장산단) Rev00_01 실행(부산남컨가호안109-원안분) REV04" xfId="1827"/>
    <cellStyle name="_신태백(가실행)_안산부대(투찰)⑤_봉무지방산업단지도로(투찰)②+0.250%" xfId="1828"/>
    <cellStyle name="_신태백(가실행)_안산부대(투찰)⑤_봉무지방산업단지도로(투찰)②+0.250%_01 실행(군장산단) Rev00" xfId="1829"/>
    <cellStyle name="_신태백(가실행)_안산부대(투찰)⑤_봉무지방산업단지도로(투찰)②+0.250%_01 실행(군장산단) Rev00_01 실행(부산남컨가호안109-원안분) REV04" xfId="1830"/>
    <cellStyle name="_신태백(가실행)_안산부대(투찰)⑤_합덕-신례원(2공구)투찰" xfId="1831"/>
    <cellStyle name="_신태백(가실행)_안산부대(투찰)⑤_합덕-신례원(2공구)투찰_01 실행(군장산단) Rev00" xfId="1832"/>
    <cellStyle name="_신태백(가실행)_안산부대(투찰)⑤_합덕-신례원(2공구)투찰_01 실행(군장산단) Rev00_01 실행(부산남컨가호안109-원안분) REV04" xfId="1833"/>
    <cellStyle name="_신태백(가실행)_안산부대(투찰)⑤_합덕-신례원(2공구)투찰_경찰서-터미널간도로(투찰)②" xfId="1834"/>
    <cellStyle name="_신태백(가실행)_안산부대(투찰)⑤_합덕-신례원(2공구)투찰_경찰서-터미널간도로(투찰)②_01 실행(군장산단) Rev00" xfId="1835"/>
    <cellStyle name="_신태백(가실행)_안산부대(투찰)⑤_합덕-신례원(2공구)투찰_경찰서-터미널간도로(투찰)②_01 실행(군장산단) Rev00_01 실행(부산남컨가호안109-원안분) REV04" xfId="1836"/>
    <cellStyle name="_신태백(가실행)_안산부대(투찰)⑤_합덕-신례원(2공구)투찰_봉무지방산업단지도로(투찰)②" xfId="1837"/>
    <cellStyle name="_신태백(가실행)_안산부대(투찰)⑤_합덕-신례원(2공구)투찰_봉무지방산업단지도로(투찰)②_01 실행(군장산단) Rev00" xfId="1838"/>
    <cellStyle name="_신태백(가실행)_안산부대(투찰)⑤_합덕-신례원(2공구)투찰_봉무지방산업단지도로(투찰)②_01 실행(군장산단) Rev00_01 실행(부산남컨가호안109-원안분) REV04" xfId="1839"/>
    <cellStyle name="_신태백(가실행)_안산부대(투찰)⑤_합덕-신례원(2공구)투찰_봉무지방산업단지도로(투찰)②+0.250%" xfId="1840"/>
    <cellStyle name="_신태백(가실행)_안산부대(투찰)⑤_합덕-신례원(2공구)투찰_봉무지방산업단지도로(투찰)②+0.250%_01 실행(군장산단) Rev00" xfId="1841"/>
    <cellStyle name="_신태백(가실행)_안산부대(투찰)⑤_합덕-신례원(2공구)투찰_봉무지방산업단지도로(투찰)②+0.250%_01 실행(군장산단) Rev00_01 실행(부산남컨가호안109-원안분) REV04" xfId="1842"/>
    <cellStyle name="_신태백(가실행)_안산부대(투찰)⑤_합덕-신례원(2공구)투찰_합덕-신례원(2공구)투찰" xfId="1843"/>
    <cellStyle name="_신태백(가실행)_안산부대(투찰)⑤_합덕-신례원(2공구)투찰_합덕-신례원(2공구)투찰_01 실행(군장산단) Rev00" xfId="1844"/>
    <cellStyle name="_신태백(가실행)_안산부대(투찰)⑤_합덕-신례원(2공구)투찰_합덕-신례원(2공구)투찰_01 실행(군장산단) Rev00_01 실행(부산남컨가호안109-원안분) REV04" xfId="1845"/>
    <cellStyle name="_신태백(가실행)_안산부대(투찰)⑤_합덕-신례원(2공구)투찰_합덕-신례원(2공구)투찰_경찰서-터미널간도로(투찰)②" xfId="1846"/>
    <cellStyle name="_신태백(가실행)_안산부대(투찰)⑤_합덕-신례원(2공구)투찰_합덕-신례원(2공구)투찰_경찰서-터미널간도로(투찰)②_01 실행(군장산단) Rev00" xfId="1847"/>
    <cellStyle name="_신태백(가실행)_안산부대(투찰)⑤_합덕-신례원(2공구)투찰_합덕-신례원(2공구)투찰_경찰서-터미널간도로(투찰)②_01 실행(군장산단) Rev00_01 실행(부산남컨가호안109-원안분) REV04" xfId="1848"/>
    <cellStyle name="_신태백(가실행)_안산부대(투찰)⑤_합덕-신례원(2공구)투찰_합덕-신례원(2공구)투찰_봉무지방산업단지도로(투찰)②" xfId="1849"/>
    <cellStyle name="_신태백(가실행)_안산부대(투찰)⑤_합덕-신례원(2공구)투찰_합덕-신례원(2공구)투찰_봉무지방산업단지도로(투찰)②_01 실행(군장산단) Rev00" xfId="1850"/>
    <cellStyle name="_신태백(가실행)_안산부대(투찰)⑤_합덕-신례원(2공구)투찰_합덕-신례원(2공구)투찰_봉무지방산업단지도로(투찰)②_01 실행(군장산단) Rev00_01 실행(부산남컨가호안109-원안분) REV04" xfId="1851"/>
    <cellStyle name="_신태백(가실행)_안산부대(투찰)⑤_합덕-신례원(2공구)투찰_합덕-신례원(2공구)투찰_봉무지방산업단지도로(투찰)②+0.250%" xfId="1852"/>
    <cellStyle name="_신태백(가실행)_안산부대(투찰)⑤_합덕-신례원(2공구)투찰_합덕-신례원(2공구)투찰_봉무지방산업단지도로(투찰)②+0.250%_01 실행(군장산단) Rev00" xfId="1853"/>
    <cellStyle name="_신태백(가실행)_안산부대(투찰)⑤_합덕-신례원(2공구)투찰_합덕-신례원(2공구)투찰_봉무지방산업단지도로(투찰)②+0.250%_01 실행(군장산단) Rev00_01 실행(부산남컨가호안109-원안분) REV04" xfId="1854"/>
    <cellStyle name="_신태백(가실행)_양곡부두(투찰)-0.31%" xfId="1855"/>
    <cellStyle name="_신태백(가실행)_양곡부두(투찰)-0.31%_01 실행(군장산단) Rev00" xfId="1856"/>
    <cellStyle name="_신태백(가실행)_양곡부두(투찰)-0.31%_01 실행(군장산단) Rev00_01 실행(부산남컨가호안109-원안분) REV04" xfId="1857"/>
    <cellStyle name="_신태백(가실행)_양곡부두(투찰)-0.31%_경찰서-터미널간도로(투찰)②" xfId="1858"/>
    <cellStyle name="_신태백(가실행)_양곡부두(투찰)-0.31%_경찰서-터미널간도로(투찰)②_01 실행(군장산단) Rev00" xfId="1859"/>
    <cellStyle name="_신태백(가실행)_양곡부두(투찰)-0.31%_경찰서-터미널간도로(투찰)②_01 실행(군장산단) Rev00_01 실행(부산남컨가호안109-원안분) REV04" xfId="1860"/>
    <cellStyle name="_신태백(가실행)_양곡부두(투찰)-0.31%_봉무지방산업단지도로(투찰)②" xfId="1861"/>
    <cellStyle name="_신태백(가실행)_양곡부두(투찰)-0.31%_봉무지방산업단지도로(투찰)②_01 실행(군장산단) Rev00" xfId="1862"/>
    <cellStyle name="_신태백(가실행)_양곡부두(투찰)-0.31%_봉무지방산업단지도로(투찰)②_01 실행(군장산단) Rev00_01 실행(부산남컨가호안109-원안분) REV04" xfId="1863"/>
    <cellStyle name="_신태백(가실행)_양곡부두(투찰)-0.31%_봉무지방산업단지도로(투찰)②+0.250%" xfId="1864"/>
    <cellStyle name="_신태백(가실행)_양곡부두(투찰)-0.31%_봉무지방산업단지도로(투찰)②+0.250%_01 실행(군장산단) Rev00" xfId="1865"/>
    <cellStyle name="_신태백(가실행)_양곡부두(투찰)-0.31%_봉무지방산업단지도로(투찰)②+0.250%_01 실행(군장산단) Rev00_01 실행(부산남컨가호안109-원안분) REV04" xfId="1866"/>
    <cellStyle name="_신태백(가실행)_양곡부두(투찰)-0.31%_합덕-신례원(2공구)투찰" xfId="1867"/>
    <cellStyle name="_신태백(가실행)_양곡부두(투찰)-0.31%_합덕-신례원(2공구)투찰_01 실행(군장산단) Rev00" xfId="1868"/>
    <cellStyle name="_신태백(가실행)_양곡부두(투찰)-0.31%_합덕-신례원(2공구)투찰_01 실행(군장산단) Rev00_01 실행(부산남컨가호안109-원안분) REV04" xfId="1869"/>
    <cellStyle name="_신태백(가실행)_양곡부두(투찰)-0.31%_합덕-신례원(2공구)투찰_경찰서-터미널간도로(투찰)②" xfId="1870"/>
    <cellStyle name="_신태백(가실행)_양곡부두(투찰)-0.31%_합덕-신례원(2공구)투찰_경찰서-터미널간도로(투찰)②_01 실행(군장산단) Rev00" xfId="1871"/>
    <cellStyle name="_신태백(가실행)_양곡부두(투찰)-0.31%_합덕-신례원(2공구)투찰_경찰서-터미널간도로(투찰)②_01 실행(군장산단) Rev00_01 실행(부산남컨가호안109-원안분) REV04" xfId="1872"/>
    <cellStyle name="_신태백(가실행)_양곡부두(투찰)-0.31%_합덕-신례원(2공구)투찰_봉무지방산업단지도로(투찰)②" xfId="1873"/>
    <cellStyle name="_신태백(가실행)_양곡부두(투찰)-0.31%_합덕-신례원(2공구)투찰_봉무지방산업단지도로(투찰)②_01 실행(군장산단) Rev00" xfId="1874"/>
    <cellStyle name="_신태백(가실행)_양곡부두(투찰)-0.31%_합덕-신례원(2공구)투찰_봉무지방산업단지도로(투찰)②_01 실행(군장산단) Rev00_01 실행(부산남컨가호안109-원안분) REV04" xfId="1875"/>
    <cellStyle name="_신태백(가실행)_양곡부두(투찰)-0.31%_합덕-신례원(2공구)투찰_봉무지방산업단지도로(투찰)②+0.250%" xfId="1876"/>
    <cellStyle name="_신태백(가실행)_양곡부두(투찰)-0.31%_합덕-신례원(2공구)투찰_봉무지방산업단지도로(투찰)②+0.250%_01 실행(군장산단) Rev00" xfId="1877"/>
    <cellStyle name="_신태백(가실행)_양곡부두(투찰)-0.31%_합덕-신례원(2공구)투찰_봉무지방산업단지도로(투찰)②+0.250%_01 실행(군장산단) Rev00_01 실행(부산남컨가호안109-원안분) REV04" xfId="1878"/>
    <cellStyle name="_신태백(가실행)_양곡부두(투찰)-0.31%_합덕-신례원(2공구)투찰_합덕-신례원(2공구)투찰" xfId="1879"/>
    <cellStyle name="_신태백(가실행)_양곡부두(투찰)-0.31%_합덕-신례원(2공구)투찰_합덕-신례원(2공구)투찰_01 실행(군장산단) Rev00" xfId="1880"/>
    <cellStyle name="_신태백(가실행)_양곡부두(투찰)-0.31%_합덕-신례원(2공구)투찰_합덕-신례원(2공구)투찰_01 실행(군장산단) Rev00_01 실행(부산남컨가호안109-원안분) REV04" xfId="1881"/>
    <cellStyle name="_신태백(가실행)_양곡부두(투찰)-0.31%_합덕-신례원(2공구)투찰_합덕-신례원(2공구)투찰_경찰서-터미널간도로(투찰)②" xfId="1882"/>
    <cellStyle name="_신태백(가실행)_양곡부두(투찰)-0.31%_합덕-신례원(2공구)투찰_합덕-신례원(2공구)투찰_경찰서-터미널간도로(투찰)②_01 실행(군장산단) Rev00" xfId="1883"/>
    <cellStyle name="_신태백(가실행)_양곡부두(투찰)-0.31%_합덕-신례원(2공구)투찰_합덕-신례원(2공구)투찰_경찰서-터미널간도로(투찰)②_01 실행(군장산단) Rev00_01 실행(부산남컨가호안109-원안분) REV04" xfId="1884"/>
    <cellStyle name="_신태백(가실행)_양곡부두(투찰)-0.31%_합덕-신례원(2공구)투찰_합덕-신례원(2공구)투찰_봉무지방산업단지도로(투찰)②" xfId="1885"/>
    <cellStyle name="_신태백(가실행)_양곡부두(투찰)-0.31%_합덕-신례원(2공구)투찰_합덕-신례원(2공구)투찰_봉무지방산업단지도로(투찰)②_01 실행(군장산단) Rev00" xfId="1886"/>
    <cellStyle name="_신태백(가실행)_양곡부두(투찰)-0.31%_합덕-신례원(2공구)투찰_합덕-신례원(2공구)투찰_봉무지방산업단지도로(투찰)②_01 실행(군장산단) Rev00_01 실행(부산남컨가호안109-원안분) REV04" xfId="1887"/>
    <cellStyle name="_신태백(가실행)_양곡부두(투찰)-0.31%_합덕-신례원(2공구)투찰_합덕-신례원(2공구)투찰_봉무지방산업단지도로(투찰)②+0.250%" xfId="1888"/>
    <cellStyle name="_신태백(가실행)_양곡부두(투찰)-0.31%_합덕-신례원(2공구)투찰_합덕-신례원(2공구)투찰_봉무지방산업단지도로(투찰)②+0.250%_01 실행(군장산단) Rev00" xfId="1889"/>
    <cellStyle name="_신태백(가실행)_양곡부두(투찰)-0.31%_합덕-신례원(2공구)투찰_합덕-신례원(2공구)투찰_봉무지방산업단지도로(투찰)②+0.250%_01 실행(군장산단) Rev00_01 실행(부산남컨가호안109-원안분) REV04" xfId="1890"/>
    <cellStyle name="_신태백(가실행)_창원상수도(토목)투찰" xfId="1891"/>
    <cellStyle name="_신태백(가실행)_창원상수도(토목)투찰_01 실행(군장산단) Rev00" xfId="1892"/>
    <cellStyle name="_신태백(가실행)_창원상수도(토목)투찰_01 실행(군장산단) Rev00_01 실행(부산남컨가호안109-원안분) REV04" xfId="1893"/>
    <cellStyle name="_신태백(가실행)_창원상수도(토목)투찰_경찰서-터미널간도로(투찰)②" xfId="1894"/>
    <cellStyle name="_신태백(가실행)_창원상수도(토목)투찰_경찰서-터미널간도로(투찰)②_01 실행(군장산단) Rev00" xfId="1895"/>
    <cellStyle name="_신태백(가실행)_창원상수도(토목)투찰_경찰서-터미널간도로(투찰)②_01 실행(군장산단) Rev00_01 실행(부산남컨가호안109-원안분) REV04" xfId="1896"/>
    <cellStyle name="_신태백(가실행)_창원상수도(토목)투찰_봉무지방산업단지도로(투찰)②" xfId="1897"/>
    <cellStyle name="_신태백(가실행)_창원상수도(토목)투찰_봉무지방산업단지도로(투찰)②_01 실행(군장산단) Rev00" xfId="1898"/>
    <cellStyle name="_신태백(가실행)_창원상수도(토목)투찰_봉무지방산업단지도로(투찰)②_01 실행(군장산단) Rev00_01 실행(부산남컨가호안109-원안분) REV04" xfId="1899"/>
    <cellStyle name="_신태백(가실행)_창원상수도(토목)투찰_봉무지방산업단지도로(투찰)②+0.250%" xfId="1900"/>
    <cellStyle name="_신태백(가실행)_창원상수도(토목)투찰_봉무지방산업단지도로(투찰)②+0.250%_01 실행(군장산단) Rev00" xfId="1901"/>
    <cellStyle name="_신태백(가실행)_창원상수도(토목)투찰_봉무지방산업단지도로(투찰)②+0.250%_01 실행(군장산단) Rev00_01 실행(부산남컨가호안109-원안분) REV04" xfId="1902"/>
    <cellStyle name="_신태백(가실행)_창원상수도(토목)투찰_합덕-신례원(2공구)투찰" xfId="1903"/>
    <cellStyle name="_신태백(가실행)_창원상수도(토목)투찰_합덕-신례원(2공구)투찰_01 실행(군장산단) Rev00" xfId="1904"/>
    <cellStyle name="_신태백(가실행)_창원상수도(토목)투찰_합덕-신례원(2공구)투찰_01 실행(군장산단) Rev00_01 실행(부산남컨가호안109-원안분) REV04" xfId="1905"/>
    <cellStyle name="_신태백(가실행)_창원상수도(토목)투찰_합덕-신례원(2공구)투찰_경찰서-터미널간도로(투찰)②" xfId="1906"/>
    <cellStyle name="_신태백(가실행)_창원상수도(토목)투찰_합덕-신례원(2공구)투찰_경찰서-터미널간도로(투찰)②_01 실행(군장산단) Rev00" xfId="1907"/>
    <cellStyle name="_신태백(가실행)_창원상수도(토목)투찰_합덕-신례원(2공구)투찰_경찰서-터미널간도로(투찰)②_01 실행(군장산단) Rev00_01 실행(부산남컨가호안109-원안분) REV04" xfId="1908"/>
    <cellStyle name="_신태백(가실행)_창원상수도(토목)투찰_합덕-신례원(2공구)투찰_봉무지방산업단지도로(투찰)②" xfId="1909"/>
    <cellStyle name="_신태백(가실행)_창원상수도(토목)투찰_합덕-신례원(2공구)투찰_봉무지방산업단지도로(투찰)②_01 실행(군장산단) Rev00" xfId="1910"/>
    <cellStyle name="_신태백(가실행)_창원상수도(토목)투찰_합덕-신례원(2공구)투찰_봉무지방산업단지도로(투찰)②_01 실행(군장산단) Rev00_01 실행(부산남컨가호안109-원안분) REV04" xfId="1911"/>
    <cellStyle name="_신태백(가실행)_창원상수도(토목)투찰_합덕-신례원(2공구)투찰_봉무지방산업단지도로(투찰)②+0.250%" xfId="1912"/>
    <cellStyle name="_신태백(가실행)_창원상수도(토목)투찰_합덕-신례원(2공구)투찰_봉무지방산업단지도로(투찰)②+0.250%_01 실행(군장산단) Rev00" xfId="1913"/>
    <cellStyle name="_신태백(가실행)_창원상수도(토목)투찰_합덕-신례원(2공구)투찰_봉무지방산업단지도로(투찰)②+0.250%_01 실행(군장산단) Rev00_01 실행(부산남컨가호안109-원안분) REV04" xfId="1914"/>
    <cellStyle name="_신태백(가실행)_창원상수도(토목)투찰_합덕-신례원(2공구)투찰_합덕-신례원(2공구)투찰" xfId="1915"/>
    <cellStyle name="_신태백(가실행)_창원상수도(토목)투찰_합덕-신례원(2공구)투찰_합덕-신례원(2공구)투찰_01 실행(군장산단) Rev00" xfId="1916"/>
    <cellStyle name="_신태백(가실행)_창원상수도(토목)투찰_합덕-신례원(2공구)투찰_합덕-신례원(2공구)투찰_01 실행(군장산단) Rev00_01 실행(부산남컨가호안109-원안분) REV04" xfId="1917"/>
    <cellStyle name="_신태백(가실행)_창원상수도(토목)투찰_합덕-신례원(2공구)투찰_합덕-신례원(2공구)투찰_경찰서-터미널간도로(투찰)②" xfId="1918"/>
    <cellStyle name="_신태백(가실행)_창원상수도(토목)투찰_합덕-신례원(2공구)투찰_합덕-신례원(2공구)투찰_경찰서-터미널간도로(투찰)②_01 실행(군장산단) Rev00" xfId="1919"/>
    <cellStyle name="_신태백(가실행)_창원상수도(토목)투찰_합덕-신례원(2공구)투찰_합덕-신례원(2공구)투찰_경찰서-터미널간도로(투찰)②_01 실행(군장산단) Rev00_01 실행(부산남컨가호안109-원안분) REV04" xfId="1920"/>
    <cellStyle name="_신태백(가실행)_창원상수도(토목)투찰_합덕-신례원(2공구)투찰_합덕-신례원(2공구)투찰_봉무지방산업단지도로(투찰)②" xfId="1921"/>
    <cellStyle name="_신태백(가실행)_창원상수도(토목)투찰_합덕-신례원(2공구)투찰_합덕-신례원(2공구)투찰_봉무지방산업단지도로(투찰)②_01 실행(군장산단) Rev00" xfId="1922"/>
    <cellStyle name="_신태백(가실행)_창원상수도(토목)투찰_합덕-신례원(2공구)투찰_합덕-신례원(2공구)투찰_봉무지방산업단지도로(투찰)②_01 실행(군장산단) Rev00_01 실행(부산남컨가호안109-원안분) REV04" xfId="1923"/>
    <cellStyle name="_신태백(가실행)_창원상수도(토목)투찰_합덕-신례원(2공구)투찰_합덕-신례원(2공구)투찰_봉무지방산업단지도로(투찰)②+0.250%" xfId="1924"/>
    <cellStyle name="_신태백(가실행)_창원상수도(토목)투찰_합덕-신례원(2공구)투찰_합덕-신례원(2공구)투찰_봉무지방산업단지도로(투찰)②+0.250%_01 실행(군장산단) Rev00" xfId="1925"/>
    <cellStyle name="_신태백(가실행)_창원상수도(토목)투찰_합덕-신례원(2공구)투찰_합덕-신례원(2공구)투찰_봉무지방산업단지도로(투찰)②+0.250%_01 실행(군장산단) Rev00_01 실행(부산남컨가호안109-원안분) REV04" xfId="1926"/>
    <cellStyle name="_신태백(가실행)_합덕-신례원(2공구)투찰" xfId="1927"/>
    <cellStyle name="_신태백(가실행)_합덕-신례원(2공구)투찰_01 실행(군장산단) Rev00" xfId="1928"/>
    <cellStyle name="_신태백(가실행)_합덕-신례원(2공구)투찰_01 실행(군장산단) Rev00_01 실행(부산남컨가호안109-원안분) REV04" xfId="1929"/>
    <cellStyle name="_신태백(가실행)_합덕-신례원(2공구)투찰_경찰서-터미널간도로(투찰)②" xfId="1930"/>
    <cellStyle name="_신태백(가실행)_합덕-신례원(2공구)투찰_경찰서-터미널간도로(투찰)②_01 실행(군장산단) Rev00" xfId="1931"/>
    <cellStyle name="_신태백(가실행)_합덕-신례원(2공구)투찰_경찰서-터미널간도로(투찰)②_01 실행(군장산단) Rev00_01 실행(부산남컨가호안109-원안분) REV04" xfId="1932"/>
    <cellStyle name="_신태백(가실행)_합덕-신례원(2공구)투찰_봉무지방산업단지도로(투찰)②" xfId="1933"/>
    <cellStyle name="_신태백(가실행)_합덕-신례원(2공구)투찰_봉무지방산업단지도로(투찰)②_01 실행(군장산단) Rev00" xfId="1934"/>
    <cellStyle name="_신태백(가실행)_합덕-신례원(2공구)투찰_봉무지방산업단지도로(투찰)②_01 실행(군장산단) Rev00_01 실행(부산남컨가호안109-원안분) REV04" xfId="1935"/>
    <cellStyle name="_신태백(가실행)_합덕-신례원(2공구)투찰_봉무지방산업단지도로(투찰)②+0.250%" xfId="1936"/>
    <cellStyle name="_신태백(가실행)_합덕-신례원(2공구)투찰_봉무지방산업단지도로(투찰)②+0.250%_01 실행(군장산단) Rev00" xfId="1937"/>
    <cellStyle name="_신태백(가실행)_합덕-신례원(2공구)투찰_봉무지방산업단지도로(투찰)②+0.250%_01 실행(군장산단) Rev00_01 실행(부산남컨가호안109-원안분) REV04" xfId="1938"/>
    <cellStyle name="_신태백(가실행)_합덕-신례원(2공구)투찰_합덕-신례원(2공구)투찰" xfId="1939"/>
    <cellStyle name="_신태백(가실행)_합덕-신례원(2공구)투찰_합덕-신례원(2공구)투찰_01 실행(군장산단) Rev00" xfId="1940"/>
    <cellStyle name="_신태백(가실행)_합덕-신례원(2공구)투찰_합덕-신례원(2공구)투찰_01 실행(군장산단) Rev00_01 실행(부산남컨가호안109-원안분) REV04" xfId="1941"/>
    <cellStyle name="_신태백(가실행)_합덕-신례원(2공구)투찰_합덕-신례원(2공구)투찰_경찰서-터미널간도로(투찰)②" xfId="1942"/>
    <cellStyle name="_신태백(가실행)_합덕-신례원(2공구)투찰_합덕-신례원(2공구)투찰_경찰서-터미널간도로(투찰)②_01 실행(군장산단) Rev00" xfId="1943"/>
    <cellStyle name="_신태백(가실행)_합덕-신례원(2공구)투찰_합덕-신례원(2공구)투찰_경찰서-터미널간도로(투찰)②_01 실행(군장산단) Rev00_01 실행(부산남컨가호안109-원안분) REV04" xfId="1944"/>
    <cellStyle name="_신태백(가실행)_합덕-신례원(2공구)투찰_합덕-신례원(2공구)투찰_봉무지방산업단지도로(투찰)②" xfId="1945"/>
    <cellStyle name="_신태백(가실행)_합덕-신례원(2공구)투찰_합덕-신례원(2공구)투찰_봉무지방산업단지도로(투찰)②_01 실행(군장산단) Rev00" xfId="1946"/>
    <cellStyle name="_신태백(가실행)_합덕-신례원(2공구)투찰_합덕-신례원(2공구)투찰_봉무지방산업단지도로(투찰)②_01 실행(군장산단) Rev00_01 실행(부산남컨가호안109-원안분) REV04" xfId="1947"/>
    <cellStyle name="_신태백(가실행)_합덕-신례원(2공구)투찰_합덕-신례원(2공구)투찰_봉무지방산업단지도로(투찰)②+0.250%" xfId="1948"/>
    <cellStyle name="_신태백(가실행)_합덕-신례원(2공구)투찰_합덕-신례원(2공구)투찰_봉무지방산업단지도로(투찰)②+0.250%_01 실행(군장산단) Rev00" xfId="1949"/>
    <cellStyle name="_신태백(가실행)_합덕-신례원(2공구)투찰_합덕-신례원(2공구)투찰_봉무지방산업단지도로(투찰)②+0.250%_01 실행(군장산단) Rev00_01 실행(부산남컨가호안109-원안분) REV04" xfId="1950"/>
    <cellStyle name="_신태백(투찰내역)2" xfId="1951"/>
    <cellStyle name="_실태조사" xfId="6508"/>
    <cellStyle name="_심사내역서(무안고라)" xfId="3509"/>
    <cellStyle name="_심사내역서1" xfId="3510"/>
    <cellStyle name="_아카이브구축" xfId="6509"/>
    <cellStyle name="_안내표지류" xfId="6510"/>
    <cellStyle name="_안동시우회도로(투찰)-0.341%" xfId="1952"/>
    <cellStyle name="_안동컨트리클럽-품셈기준" xfId="217"/>
    <cellStyle name="_안동컨트리클럽-품셈기준(단계별수정)" xfId="218"/>
    <cellStyle name="_안면도 지포지구-품셈기준" xfId="219"/>
    <cellStyle name="_안산부대(투찰)⑤" xfId="1953"/>
    <cellStyle name="_안산부대(투찰)⑤_01 실행(군장산단) Rev00" xfId="1954"/>
    <cellStyle name="_안산부대(투찰)⑤_01 실행(군장산단) Rev00_01 실행(부산남컨가호안109-원안분) REV04" xfId="1955"/>
    <cellStyle name="_안산부대(투찰)⑤_경찰서-터미널간도로(투찰)②" xfId="1956"/>
    <cellStyle name="_안산부대(투찰)⑤_경찰서-터미널간도로(투찰)②_01 실행(군장산단) Rev00" xfId="1957"/>
    <cellStyle name="_안산부대(투찰)⑤_경찰서-터미널간도로(투찰)②_01 실행(군장산단) Rev00_01 실행(부산남컨가호안109-원안분) REV04" xfId="1958"/>
    <cellStyle name="_안산부대(투찰)⑤_봉무지방산업단지도로(투찰)②" xfId="1959"/>
    <cellStyle name="_안산부대(투찰)⑤_봉무지방산업단지도로(투찰)②_01 실행(군장산단) Rev00" xfId="1960"/>
    <cellStyle name="_안산부대(투찰)⑤_봉무지방산업단지도로(투찰)②_01 실행(군장산단) Rev00_01 실행(부산남컨가호안109-원안분) REV04" xfId="1961"/>
    <cellStyle name="_안산부대(투찰)⑤_봉무지방산업단지도로(투찰)②+0.250%" xfId="1962"/>
    <cellStyle name="_안산부대(투찰)⑤_봉무지방산업단지도로(투찰)②+0.250%_01 실행(군장산단) Rev00" xfId="1963"/>
    <cellStyle name="_안산부대(투찰)⑤_봉무지방산업단지도로(투찰)②+0.250%_01 실행(군장산단) Rev00_01 실행(부산남컨가호안109-원안분) REV04" xfId="1964"/>
    <cellStyle name="_안산부대(투찰)⑤_합덕-신례원(2공구)투찰" xfId="1965"/>
    <cellStyle name="_안산부대(투찰)⑤_합덕-신례원(2공구)투찰_01 실행(군장산단) Rev00" xfId="1966"/>
    <cellStyle name="_안산부대(투찰)⑤_합덕-신례원(2공구)투찰_01 실행(군장산단) Rev00_01 실행(부산남컨가호안109-원안분) REV04" xfId="1967"/>
    <cellStyle name="_안산부대(투찰)⑤_합덕-신례원(2공구)투찰_경찰서-터미널간도로(투찰)②" xfId="1968"/>
    <cellStyle name="_안산부대(투찰)⑤_합덕-신례원(2공구)투찰_경찰서-터미널간도로(투찰)②_01 실행(군장산단) Rev00" xfId="1969"/>
    <cellStyle name="_안산부대(투찰)⑤_합덕-신례원(2공구)투찰_경찰서-터미널간도로(투찰)②_01 실행(군장산단) Rev00_01 실행(부산남컨가호안109-원안분) REV04" xfId="1970"/>
    <cellStyle name="_안산부대(투찰)⑤_합덕-신례원(2공구)투찰_봉무지방산업단지도로(투찰)②" xfId="1971"/>
    <cellStyle name="_안산부대(투찰)⑤_합덕-신례원(2공구)투찰_봉무지방산업단지도로(투찰)②_01 실행(군장산단) Rev00" xfId="1972"/>
    <cellStyle name="_안산부대(투찰)⑤_합덕-신례원(2공구)투찰_봉무지방산업단지도로(투찰)②_01 실행(군장산단) Rev00_01 실행(부산남컨가호안109-원안분) REV04" xfId="1973"/>
    <cellStyle name="_안산부대(투찰)⑤_합덕-신례원(2공구)투찰_봉무지방산업단지도로(투찰)②+0.250%" xfId="1974"/>
    <cellStyle name="_안산부대(투찰)⑤_합덕-신례원(2공구)투찰_봉무지방산업단지도로(투찰)②+0.250%_01 실행(군장산단) Rev00" xfId="1975"/>
    <cellStyle name="_안산부대(투찰)⑤_합덕-신례원(2공구)투찰_봉무지방산업단지도로(투찰)②+0.250%_01 실행(군장산단) Rev00_01 실행(부산남컨가호안109-원안분) REV04" xfId="1976"/>
    <cellStyle name="_안산부대(투찰)⑤_합덕-신례원(2공구)투찰_합덕-신례원(2공구)투찰" xfId="1977"/>
    <cellStyle name="_안산부대(투찰)⑤_합덕-신례원(2공구)투찰_합덕-신례원(2공구)투찰_01 실행(군장산단) Rev00" xfId="1978"/>
    <cellStyle name="_안산부대(투찰)⑤_합덕-신례원(2공구)투찰_합덕-신례원(2공구)투찰_01 실행(군장산단) Rev00_01 실행(부산남컨가호안109-원안분) REV04" xfId="1979"/>
    <cellStyle name="_안산부대(투찰)⑤_합덕-신례원(2공구)투찰_합덕-신례원(2공구)투찰_경찰서-터미널간도로(투찰)②" xfId="1980"/>
    <cellStyle name="_안산부대(투찰)⑤_합덕-신례원(2공구)투찰_합덕-신례원(2공구)투찰_경찰서-터미널간도로(투찰)②_01 실행(군장산단) Rev00" xfId="1981"/>
    <cellStyle name="_안산부대(투찰)⑤_합덕-신례원(2공구)투찰_합덕-신례원(2공구)투찰_경찰서-터미널간도로(투찰)②_01 실행(군장산단) Rev00_01 실행(부산남컨가호안109-원안분) REV04" xfId="1982"/>
    <cellStyle name="_안산부대(투찰)⑤_합덕-신례원(2공구)투찰_합덕-신례원(2공구)투찰_봉무지방산업단지도로(투찰)②" xfId="1983"/>
    <cellStyle name="_안산부대(투찰)⑤_합덕-신례원(2공구)투찰_합덕-신례원(2공구)투찰_봉무지방산업단지도로(투찰)②_01 실행(군장산단) Rev00" xfId="1984"/>
    <cellStyle name="_안산부대(투찰)⑤_합덕-신례원(2공구)투찰_합덕-신례원(2공구)투찰_봉무지방산업단지도로(투찰)②_01 실행(군장산단) Rev00_01 실행(부산남컨가호안109-원안분) REV04" xfId="1985"/>
    <cellStyle name="_안산부대(투찰)⑤_합덕-신례원(2공구)투찰_합덕-신례원(2공구)투찰_봉무지방산업단지도로(투찰)②+0.250%" xfId="1986"/>
    <cellStyle name="_안산부대(투찰)⑤_합덕-신례원(2공구)투찰_합덕-신례원(2공구)투찰_봉무지방산업단지도로(투찰)②+0.250%_01 실행(군장산단) Rev00" xfId="1987"/>
    <cellStyle name="_안산부대(투찰)⑤_합덕-신례원(2공구)투찰_합덕-신례원(2공구)투찰_봉무지방산업단지도로(투찰)②+0.250%_01 실행(군장산단) Rev00_01 실행(부산남컨가호안109-원안분) REV04" xfId="1988"/>
    <cellStyle name="_안성시 GIS 총괄 설계내역서_1.0" xfId="3511"/>
    <cellStyle name="_안전보건디비" xfId="6511"/>
    <cellStyle name="_안전보건활동지원공정표(최종본)-작업구분별" xfId="6512"/>
    <cellStyle name="_앙성계통 능암리 관로이설공사" xfId="220"/>
    <cellStyle name="_앙성계통 능암리 관로이설공사(최종)" xfId="221"/>
    <cellStyle name="_앙성계통 능암리 관로이설공사(최종)_댐직하류 하천정비(환경)사업 기본계획 및 실시설계용역-수공용" xfId="222"/>
    <cellStyle name="_앙성계통 능암리 관로이설공사(최종)_댐직하류 하천정비(환경)사업 기본계획 및 실시설계용역-수공용_용담댐직하류 하천정비공사 설계예산서(남원작성)-" xfId="223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" xfId="3512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신천-금호강)" xfId="3513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514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515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전체)" xfId="3516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517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518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519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욱수천 하천재해예방사업 내역서" xfId="3520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521"/>
    <cellStyle name="_앙성계통 능암리 관로이설공사(최종)_댐직하류 하천정비(환경)사업 기본계획 및 실시설계용역-수공용_용담댐직하류 하천정비공사 설계예산서(남원작성)-_욱수천 하천재해예방사업 내역서" xfId="3522"/>
    <cellStyle name="_앙성계통 능암리 관로이설공사(최종)_댐직하류 하천정비(환경)사업 기본계획 및 실시설계용역-수공용_용담댐직하류 하천정비공사 설계예산서(남원작성)-_욱수천 하천재해예방사업 내역서_002 욱수천정비공사실시설계 내역서_090113" xfId="3523"/>
    <cellStyle name="_앙성계통 능암리 관로이설공사(최종)_댐직하류 하천정비(환경)사업 기본계획 및 실시설계용역-수공용_용담댐하류하천환경정비사업설계예산서(건희)" xfId="3524"/>
    <cellStyle name="_앙성계통 능암리 관로이설공사(최종)_댐직하류 하천정비(환경)사업 기본계획 및 실시설계용역-수공용_용담댐하류하천환경정비사업설계예산서(건희)_설계내역서(신천-금호강)" xfId="3525"/>
    <cellStyle name="_앙성계통 능암리 관로이설공사(최종)_댐직하류 하천정비(환경)사업 기본계획 및 실시설계용역-수공용_용담댐하류하천환경정비사업설계예산서(건희)_설계내역서(신천-금호강)_욱수천 하천재해예방사업 내역서" xfId="3526"/>
    <cellStyle name="_앙성계통 능암리 관로이설공사(최종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527"/>
    <cellStyle name="_앙성계통 능암리 관로이설공사(최종)_댐직하류 하천정비(환경)사업 기본계획 및 실시설계용역-수공용_용담댐하류하천환경정비사업설계예산서(건희)_설계내역서(전체)" xfId="3528"/>
    <cellStyle name="_앙성계통 능암리 관로이설공사(최종)_댐직하류 하천정비(환경)사업 기본계획 및 실시설계용역-수공용_용담댐하류하천환경정비사업설계예산서(건희)_설계내역서(전체)_욱수천 하천재해예방사업 내역서" xfId="3529"/>
    <cellStyle name="_앙성계통 능암리 관로이설공사(최종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530"/>
    <cellStyle name="_앙성계통 능암리 관로이설공사(최종)_댐직하류 하천정비(환경)사업 기본계획 및 실시설계용역-수공용_용담댐하류하천환경정비사업설계예산서(건희)_용담댐하류하천환경정비사업설계예산서(건희)" xfId="3531"/>
    <cellStyle name="_앙성계통 능암리 관로이설공사(최종)_댐직하류 하천정비(환경)사업 기본계획 및 실시설계용역-수공용_용담댐하류하천환경정비사업설계예산서(건희)_욱수천 하천재해예방사업 내역서" xfId="3532"/>
    <cellStyle name="_앙성계통 능암리 관로이설공사(최종)_댐직하류 하천정비(환경)사업 기본계획 및 실시설계용역-수공용_용담댐하류하천환경정비사업설계예산서(건희)_욱수천 하천재해예방사업 내역서_002 욱수천정비공사실시설계 내역서_090113" xfId="3533"/>
    <cellStyle name="_앙성계통 능암리 관로이설공사(최종)_댐직하류 하천정비(환경)사업 기본계획 및 실시설계용역-수공용_욱수천 하천재해예방사업 내역서" xfId="3534"/>
    <cellStyle name="_앙성계통 능암리 관로이설공사(최종)_댐직하류 하천정비(환경)사업 기본계획 및 실시설계용역-수공용_욱수천 하천재해예방사업 내역서_002 욱수천정비공사실시설계 내역서_090113" xfId="3535"/>
    <cellStyle name="_앙성계통 능암리 관로이설공사(최종)_용담댐하류하천환경정비사업설계예산서(건희)" xfId="3536"/>
    <cellStyle name="_앙성계통 능암리 관로이설공사(최종)_용담댐하류하천환경정비사업설계예산서(건희)_설계내역서(신천-금호강)" xfId="3537"/>
    <cellStyle name="_앙성계통 능암리 관로이설공사(최종)_용담댐하류하천환경정비사업설계예산서(건희)_설계내역서(신천-금호강)_욱수천 하천재해예방사업 내역서" xfId="3538"/>
    <cellStyle name="_앙성계통 능암리 관로이설공사(최종)_용담댐하류하천환경정비사업설계예산서(건희)_설계내역서(신천-금호강)_욱수천 하천재해예방사업 내역서_002 욱수천정비공사실시설계 내역서_090113" xfId="3539"/>
    <cellStyle name="_앙성계통 능암리 관로이설공사(최종)_용담댐하류하천환경정비사업설계예산서(건희)_설계내역서(전체)" xfId="3540"/>
    <cellStyle name="_앙성계통 능암리 관로이설공사(최종)_용담댐하류하천환경정비사업설계예산서(건희)_설계내역서(전체)_욱수천 하천재해예방사업 내역서" xfId="3541"/>
    <cellStyle name="_앙성계통 능암리 관로이설공사(최종)_용담댐하류하천환경정비사업설계예산서(건희)_설계내역서(전체)_욱수천 하천재해예방사업 내역서_002 욱수천정비공사실시설계 내역서_090113" xfId="3542"/>
    <cellStyle name="_앙성계통 능암리 관로이설공사(최종)_용담댐하류하천환경정비사업설계예산서(건희)_용담댐하류하천환경정비사업설계예산서(건희)" xfId="3543"/>
    <cellStyle name="_앙성계통 능암리 관로이설공사(최종)_용담댐하류하천환경정비사업설계예산서(건희)_욱수천 하천재해예방사업 내역서" xfId="3544"/>
    <cellStyle name="_앙성계통 능암리 관로이설공사(최종)_용담댐하류하천환경정비사업설계예산서(건희)_욱수천 하천재해예방사업 내역서_002 욱수천정비공사실시설계 내역서_090113" xfId="3545"/>
    <cellStyle name="_앙성계통 능암리 관로이설공사(최종)_욱수천 하천재해예방사업 내역서" xfId="3546"/>
    <cellStyle name="_앙성계통 능암리 관로이설공사(최종)_욱수천 하천재해예방사업 내역서_002 욱수천정비공사실시설계 내역서_090113" xfId="3547"/>
    <cellStyle name="_앙성계통 능암리 관로이설공사_댐직하류 하천정비(환경)사업 기본계획 및 실시설계용역-수공용" xfId="224"/>
    <cellStyle name="_앙성계통 능암리 관로이설공사_댐직하류 하천정비(환경)사업 기본계획 및 실시설계용역-수공용_용담댐직하류 하천정비공사 설계예산서(남원작성)-" xfId="225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" xfId="3548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신천-금호강)" xfId="3549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550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551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전체)" xfId="3552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553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554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555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욱수천 하천재해예방사업 내역서" xfId="3556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557"/>
    <cellStyle name="_앙성계통 능암리 관로이설공사_댐직하류 하천정비(환경)사업 기본계획 및 실시설계용역-수공용_용담댐직하류 하천정비공사 설계예산서(남원작성)-_욱수천 하천재해예방사업 내역서" xfId="3558"/>
    <cellStyle name="_앙성계통 능암리 관로이설공사_댐직하류 하천정비(환경)사업 기본계획 및 실시설계용역-수공용_용담댐직하류 하천정비공사 설계예산서(남원작성)-_욱수천 하천재해예방사업 내역서_002 욱수천정비공사실시설계 내역서_090113" xfId="3559"/>
    <cellStyle name="_앙성계통 능암리 관로이설공사_댐직하류 하천정비(환경)사업 기본계획 및 실시설계용역-수공용_용담댐하류하천환경정비사업설계예산서(건희)" xfId="3560"/>
    <cellStyle name="_앙성계통 능암리 관로이설공사_댐직하류 하천정비(환경)사업 기본계획 및 실시설계용역-수공용_용담댐하류하천환경정비사업설계예산서(건희)_설계내역서(신천-금호강)" xfId="3561"/>
    <cellStyle name="_앙성계통 능암리 관로이설공사_댐직하류 하천정비(환경)사업 기본계획 및 실시설계용역-수공용_용담댐하류하천환경정비사업설계예산서(건희)_설계내역서(신천-금호강)_욱수천 하천재해예방사업 내역서" xfId="3562"/>
    <cellStyle name="_앙성계통 능암리 관로이설공사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563"/>
    <cellStyle name="_앙성계통 능암리 관로이설공사_댐직하류 하천정비(환경)사업 기본계획 및 실시설계용역-수공용_용담댐하류하천환경정비사업설계예산서(건희)_설계내역서(전체)" xfId="3564"/>
    <cellStyle name="_앙성계통 능암리 관로이설공사_댐직하류 하천정비(환경)사업 기본계획 및 실시설계용역-수공용_용담댐하류하천환경정비사업설계예산서(건희)_설계내역서(전체)_욱수천 하천재해예방사업 내역서" xfId="3565"/>
    <cellStyle name="_앙성계통 능암리 관로이설공사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566"/>
    <cellStyle name="_앙성계통 능암리 관로이설공사_댐직하류 하천정비(환경)사업 기본계획 및 실시설계용역-수공용_용담댐하류하천환경정비사업설계예산서(건희)_용담댐하류하천환경정비사업설계예산서(건희)" xfId="3567"/>
    <cellStyle name="_앙성계통 능암리 관로이설공사_댐직하류 하천정비(환경)사업 기본계획 및 실시설계용역-수공용_용담댐하류하천환경정비사업설계예산서(건희)_욱수천 하천재해예방사업 내역서" xfId="3568"/>
    <cellStyle name="_앙성계통 능암리 관로이설공사_댐직하류 하천정비(환경)사업 기본계획 및 실시설계용역-수공용_용담댐하류하천환경정비사업설계예산서(건희)_욱수천 하천재해예방사업 내역서_002 욱수천정비공사실시설계 내역서_090113" xfId="3569"/>
    <cellStyle name="_앙성계통 능암리 관로이설공사_댐직하류 하천정비(환경)사업 기본계획 및 실시설계용역-수공용_욱수천 하천재해예방사업 내역서" xfId="3570"/>
    <cellStyle name="_앙성계통 능암리 관로이설공사_댐직하류 하천정비(환경)사업 기본계획 및 실시설계용역-수공용_욱수천 하천재해예방사업 내역서_002 욱수천정비공사실시설계 내역서_090113" xfId="3571"/>
    <cellStyle name="_앙성계통 능암리 관로이설공사_용담댐하류하천환경정비사업설계예산서(건희)" xfId="3572"/>
    <cellStyle name="_앙성계통 능암리 관로이설공사_용담댐하류하천환경정비사업설계예산서(건희)_설계내역서(신천-금호강)" xfId="3573"/>
    <cellStyle name="_앙성계통 능암리 관로이설공사_용담댐하류하천환경정비사업설계예산서(건희)_설계내역서(신천-금호강)_욱수천 하천재해예방사업 내역서" xfId="3574"/>
    <cellStyle name="_앙성계통 능암리 관로이설공사_용담댐하류하천환경정비사업설계예산서(건희)_설계내역서(신천-금호강)_욱수천 하천재해예방사업 내역서_002 욱수천정비공사실시설계 내역서_090113" xfId="3575"/>
    <cellStyle name="_앙성계통 능암리 관로이설공사_용담댐하류하천환경정비사업설계예산서(건희)_설계내역서(전체)" xfId="3576"/>
    <cellStyle name="_앙성계통 능암리 관로이설공사_용담댐하류하천환경정비사업설계예산서(건희)_설계내역서(전체)_욱수천 하천재해예방사업 내역서" xfId="3577"/>
    <cellStyle name="_앙성계통 능암리 관로이설공사_용담댐하류하천환경정비사업설계예산서(건희)_설계내역서(전체)_욱수천 하천재해예방사업 내역서_002 욱수천정비공사실시설계 내역서_090113" xfId="3578"/>
    <cellStyle name="_앙성계통 능암리 관로이설공사_용담댐하류하천환경정비사업설계예산서(건희)_용담댐하류하천환경정비사업설계예산서(건희)" xfId="3579"/>
    <cellStyle name="_앙성계통 능암리 관로이설공사_용담댐하류하천환경정비사업설계예산서(건희)_욱수천 하천재해예방사업 내역서" xfId="3580"/>
    <cellStyle name="_앙성계통 능암리 관로이설공사_용담댐하류하천환경정비사업설계예산서(건희)_욱수천 하천재해예방사업 내역서_002 욱수천정비공사실시설계 내역서_090113" xfId="3581"/>
    <cellStyle name="_앙성계통 능암리 관로이설공사_욱수천 하천재해예방사업 내역서" xfId="3582"/>
    <cellStyle name="_앙성계통 능암리 관로이설공사_욱수천 하천재해예방사업 내역서_002 욱수천정비공사실시설계 내역서_090113" xfId="3583"/>
    <cellStyle name="_앙성수량총괄(관수정)" xfId="226"/>
    <cellStyle name="_앙성수량총괄(관수정)_1" xfId="227"/>
    <cellStyle name="_앙성수량총괄(관수정)_2" xfId="228"/>
    <cellStyle name="_앙성수량총괄(관수정)_2_대부리총괄수량집계표" xfId="229"/>
    <cellStyle name="_앙성수량총괄(관수정)_대부리총괄수량집계표" xfId="230"/>
    <cellStyle name="_야외전시장조성" xfId="6513"/>
    <cellStyle name="_양곡부두(투찰)+0.30%" xfId="1989"/>
    <cellStyle name="_양곡부두(투찰)-0.31%" xfId="1990"/>
    <cellStyle name="_양식" xfId="231"/>
    <cellStyle name="_양식_1" xfId="232"/>
    <cellStyle name="_양식_2" xfId="233"/>
    <cellStyle name="_어린이도서관주차장설치공사" xfId="3584"/>
    <cellStyle name="_에너지테마조성사업용역비" xfId="234"/>
    <cellStyle name="_에너지테마조성사업용역비(제영향평가)" xfId="235"/>
    <cellStyle name="_염화물살포기" xfId="6514"/>
    <cellStyle name="_영상(S,W)" xfId="6515"/>
    <cellStyle name="_영상콘텐츠" xfId="6516"/>
    <cellStyle name="_예보지점정보관리-견적서v2(1).0" xfId="3585"/>
    <cellStyle name="_예산정보관리" xfId="6517"/>
    <cellStyle name="_오수차집연결공사" xfId="236"/>
    <cellStyle name="_오수차집연결공사(최종분)" xfId="237"/>
    <cellStyle name="_오수차집연결공사(최종분)_댐직하류 하천정비(환경)사업 기본계획 및 실시설계용역-수공용" xfId="238"/>
    <cellStyle name="_오수차집연결공사(최종분)_댐직하류 하천정비(환경)사업 기본계획 및 실시설계용역-수공용_용담댐직하류 하천정비공사 설계예산서(남원작성)-" xfId="239"/>
    <cellStyle name="_오수차집연결공사(최종분)_댐직하류 하천정비(환경)사업 기본계획 및 실시설계용역-수공용_용담댐직하류 하천정비공사 설계예산서(남원작성)-_용담댐하류하천환경정비사업설계예산서(건희)" xfId="3586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신천-금호강)" xfId="3587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588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589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전체)" xfId="3590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591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592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593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욱수천 하천재해예방사업 내역서" xfId="3594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595"/>
    <cellStyle name="_오수차집연결공사(최종분)_댐직하류 하천정비(환경)사업 기본계획 및 실시설계용역-수공용_용담댐직하류 하천정비공사 설계예산서(남원작성)-_욱수천 하천재해예방사업 내역서" xfId="3596"/>
    <cellStyle name="_오수차집연결공사(최종분)_댐직하류 하천정비(환경)사업 기본계획 및 실시설계용역-수공용_용담댐직하류 하천정비공사 설계예산서(남원작성)-_욱수천 하천재해예방사업 내역서_002 욱수천정비공사실시설계 내역서_090113" xfId="3597"/>
    <cellStyle name="_오수차집연결공사(최종분)_댐직하류 하천정비(환경)사업 기본계획 및 실시설계용역-수공용_용담댐하류하천환경정비사업설계예산서(건희)" xfId="3598"/>
    <cellStyle name="_오수차집연결공사(최종분)_댐직하류 하천정비(환경)사업 기본계획 및 실시설계용역-수공용_용담댐하류하천환경정비사업설계예산서(건희)_설계내역서(신천-금호강)" xfId="3599"/>
    <cellStyle name="_오수차집연결공사(최종분)_댐직하류 하천정비(환경)사업 기본계획 및 실시설계용역-수공용_용담댐하류하천환경정비사업설계예산서(건희)_설계내역서(신천-금호강)_욱수천 하천재해예방사업 내역서" xfId="3600"/>
    <cellStyle name="_오수차집연결공사(최종분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601"/>
    <cellStyle name="_오수차집연결공사(최종분)_댐직하류 하천정비(환경)사업 기본계획 및 실시설계용역-수공용_용담댐하류하천환경정비사업설계예산서(건희)_설계내역서(전체)" xfId="3602"/>
    <cellStyle name="_오수차집연결공사(최종분)_댐직하류 하천정비(환경)사업 기본계획 및 실시설계용역-수공용_용담댐하류하천환경정비사업설계예산서(건희)_설계내역서(전체)_욱수천 하천재해예방사업 내역서" xfId="3603"/>
    <cellStyle name="_오수차집연결공사(최종분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604"/>
    <cellStyle name="_오수차집연결공사(최종분)_댐직하류 하천정비(환경)사업 기본계획 및 실시설계용역-수공용_용담댐하류하천환경정비사업설계예산서(건희)_용담댐하류하천환경정비사업설계예산서(건희)" xfId="3605"/>
    <cellStyle name="_오수차집연결공사(최종분)_댐직하류 하천정비(환경)사업 기본계획 및 실시설계용역-수공용_용담댐하류하천환경정비사업설계예산서(건희)_욱수천 하천재해예방사업 내역서" xfId="3606"/>
    <cellStyle name="_오수차집연결공사(최종분)_댐직하류 하천정비(환경)사업 기본계획 및 실시설계용역-수공용_용담댐하류하천환경정비사업설계예산서(건희)_욱수천 하천재해예방사업 내역서_002 욱수천정비공사실시설계 내역서_090113" xfId="3607"/>
    <cellStyle name="_오수차집연결공사(최종분)_댐직하류 하천정비(환경)사업 기본계획 및 실시설계용역-수공용_욱수천 하천재해예방사업 내역서" xfId="3608"/>
    <cellStyle name="_오수차집연결공사(최종분)_댐직하류 하천정비(환경)사업 기본계획 및 실시설계용역-수공용_욱수천 하천재해예방사업 내역서_002 욱수천정비공사실시설계 내역서_090113" xfId="3609"/>
    <cellStyle name="_오수차집연결공사(최종분)_용담댐하류하천환경정비사업설계예산서(건희)" xfId="3610"/>
    <cellStyle name="_오수차집연결공사(최종분)_용담댐하류하천환경정비사업설계예산서(건희)_설계내역서(신천-금호강)" xfId="3611"/>
    <cellStyle name="_오수차집연결공사(최종분)_용담댐하류하천환경정비사업설계예산서(건희)_설계내역서(신천-금호강)_욱수천 하천재해예방사업 내역서" xfId="3612"/>
    <cellStyle name="_오수차집연결공사(최종분)_용담댐하류하천환경정비사업설계예산서(건희)_설계내역서(신천-금호강)_욱수천 하천재해예방사업 내역서_002 욱수천정비공사실시설계 내역서_090113" xfId="3613"/>
    <cellStyle name="_오수차집연결공사(최종분)_용담댐하류하천환경정비사업설계예산서(건희)_설계내역서(전체)" xfId="3614"/>
    <cellStyle name="_오수차집연결공사(최종분)_용담댐하류하천환경정비사업설계예산서(건희)_설계내역서(전체)_욱수천 하천재해예방사업 내역서" xfId="3615"/>
    <cellStyle name="_오수차집연결공사(최종분)_용담댐하류하천환경정비사업설계예산서(건희)_설계내역서(전체)_욱수천 하천재해예방사업 내역서_002 욱수천정비공사실시설계 내역서_090113" xfId="3616"/>
    <cellStyle name="_오수차집연결공사(최종분)_용담댐하류하천환경정비사업설계예산서(건희)_용담댐하류하천환경정비사업설계예산서(건희)" xfId="3617"/>
    <cellStyle name="_오수차집연결공사(최종분)_용담댐하류하천환경정비사업설계예산서(건희)_욱수천 하천재해예방사업 내역서" xfId="3618"/>
    <cellStyle name="_오수차집연결공사(최종분)_용담댐하류하천환경정비사업설계예산서(건희)_욱수천 하천재해예방사업 내역서_002 욱수천정비공사실시설계 내역서_090113" xfId="3619"/>
    <cellStyle name="_오수차집연결공사(최종분)_욱수천 하천재해예방사업 내역서" xfId="3620"/>
    <cellStyle name="_오수차집연결공사(최종분)_욱수천 하천재해예방사업 내역서_002 욱수천정비공사실시설계 내역서_090113" xfId="3621"/>
    <cellStyle name="_오수차집연결공사_댐직하류 하천정비(환경)사업 기본계획 및 실시설계용역-수공용" xfId="240"/>
    <cellStyle name="_오수차집연결공사_댐직하류 하천정비(환경)사업 기본계획 및 실시설계용역-수공용_용담댐직하류 하천정비공사 설계예산서(남원작성)-" xfId="241"/>
    <cellStyle name="_오수차집연결공사_댐직하류 하천정비(환경)사업 기본계획 및 실시설계용역-수공용_용담댐직하류 하천정비공사 설계예산서(남원작성)-_용담댐하류하천환경정비사업설계예산서(건희)" xfId="3622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신천-금호강)" xfId="3623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624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625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전체)" xfId="3626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627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628"/>
    <cellStyle name="_오수차집연결공사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629"/>
    <cellStyle name="_오수차집연결공사_댐직하류 하천정비(환경)사업 기본계획 및 실시설계용역-수공용_용담댐직하류 하천정비공사 설계예산서(남원작성)-_용담댐하류하천환경정비사업설계예산서(건희)_욱수천 하천재해예방사업 내역서" xfId="3630"/>
    <cellStyle name="_오수차집연결공사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631"/>
    <cellStyle name="_오수차집연결공사_댐직하류 하천정비(환경)사업 기본계획 및 실시설계용역-수공용_용담댐직하류 하천정비공사 설계예산서(남원작성)-_욱수천 하천재해예방사업 내역서" xfId="3632"/>
    <cellStyle name="_오수차집연결공사_댐직하류 하천정비(환경)사업 기본계획 및 실시설계용역-수공용_용담댐직하류 하천정비공사 설계예산서(남원작성)-_욱수천 하천재해예방사업 내역서_002 욱수천정비공사실시설계 내역서_090113" xfId="3633"/>
    <cellStyle name="_오수차집연결공사_댐직하류 하천정비(환경)사업 기본계획 및 실시설계용역-수공용_용담댐하류하천환경정비사업설계예산서(건희)" xfId="3634"/>
    <cellStyle name="_오수차집연결공사_댐직하류 하천정비(환경)사업 기본계획 및 실시설계용역-수공용_용담댐하류하천환경정비사업설계예산서(건희)_설계내역서(신천-금호강)" xfId="3635"/>
    <cellStyle name="_오수차집연결공사_댐직하류 하천정비(환경)사업 기본계획 및 실시설계용역-수공용_용담댐하류하천환경정비사업설계예산서(건희)_설계내역서(신천-금호강)_욱수천 하천재해예방사업 내역서" xfId="3636"/>
    <cellStyle name="_오수차집연결공사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637"/>
    <cellStyle name="_오수차집연결공사_댐직하류 하천정비(환경)사업 기본계획 및 실시설계용역-수공용_용담댐하류하천환경정비사업설계예산서(건희)_설계내역서(전체)" xfId="3638"/>
    <cellStyle name="_오수차집연결공사_댐직하류 하천정비(환경)사업 기본계획 및 실시설계용역-수공용_용담댐하류하천환경정비사업설계예산서(건희)_설계내역서(전체)_욱수천 하천재해예방사업 내역서" xfId="3639"/>
    <cellStyle name="_오수차집연결공사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640"/>
    <cellStyle name="_오수차집연결공사_댐직하류 하천정비(환경)사업 기본계획 및 실시설계용역-수공용_용담댐하류하천환경정비사업설계예산서(건희)_용담댐하류하천환경정비사업설계예산서(건희)" xfId="3641"/>
    <cellStyle name="_오수차집연결공사_댐직하류 하천정비(환경)사업 기본계획 및 실시설계용역-수공용_용담댐하류하천환경정비사업설계예산서(건희)_욱수천 하천재해예방사업 내역서" xfId="3642"/>
    <cellStyle name="_오수차집연결공사_댐직하류 하천정비(환경)사업 기본계획 및 실시설계용역-수공용_용담댐하류하천환경정비사업설계예산서(건희)_욱수천 하천재해예방사업 내역서_002 욱수천정비공사실시설계 내역서_090113" xfId="3643"/>
    <cellStyle name="_오수차집연결공사_댐직하류 하천정비(환경)사업 기본계획 및 실시설계용역-수공용_욱수천 하천재해예방사업 내역서" xfId="3644"/>
    <cellStyle name="_오수차집연결공사_댐직하류 하천정비(환경)사업 기본계획 및 실시설계용역-수공용_욱수천 하천재해예방사업 내역서_002 욱수천정비공사실시설계 내역서_090113" xfId="3645"/>
    <cellStyle name="_오수차집연결공사_용담댐하류하천환경정비사업설계예산서(건희)" xfId="3646"/>
    <cellStyle name="_오수차집연결공사_용담댐하류하천환경정비사업설계예산서(건희)_설계내역서(신천-금호강)" xfId="3647"/>
    <cellStyle name="_오수차집연결공사_용담댐하류하천환경정비사업설계예산서(건희)_설계내역서(신천-금호강)_욱수천 하천재해예방사업 내역서" xfId="3648"/>
    <cellStyle name="_오수차집연결공사_용담댐하류하천환경정비사업설계예산서(건희)_설계내역서(신천-금호강)_욱수천 하천재해예방사업 내역서_002 욱수천정비공사실시설계 내역서_090113" xfId="3649"/>
    <cellStyle name="_오수차집연결공사_용담댐하류하천환경정비사업설계예산서(건희)_설계내역서(전체)" xfId="3650"/>
    <cellStyle name="_오수차집연결공사_용담댐하류하천환경정비사업설계예산서(건희)_설계내역서(전체)_욱수천 하천재해예방사업 내역서" xfId="3651"/>
    <cellStyle name="_오수차집연결공사_용담댐하류하천환경정비사업설계예산서(건희)_설계내역서(전체)_욱수천 하천재해예방사업 내역서_002 욱수천정비공사실시설계 내역서_090113" xfId="3652"/>
    <cellStyle name="_오수차집연결공사_용담댐하류하천환경정비사업설계예산서(건희)_용담댐하류하천환경정비사업설계예산서(건희)" xfId="3653"/>
    <cellStyle name="_오수차집연결공사_용담댐하류하천환경정비사업설계예산서(건희)_욱수천 하천재해예방사업 내역서" xfId="3654"/>
    <cellStyle name="_오수차집연결공사_용담댐하류하천환경정비사업설계예산서(건희)_욱수천 하천재해예방사업 내역서_002 욱수천정비공사실시설계 내역서_090113" xfId="3655"/>
    <cellStyle name="_오수차집연결공사_욱수천 하천재해예방사업 내역서" xfId="3656"/>
    <cellStyle name="_오수차집연결공사_욱수천 하천재해예방사업 내역서_002 욱수천정비공사실시설계 내역서_090113" xfId="3657"/>
    <cellStyle name="_오트로닉스비교 RMS1800STD" xfId="3658"/>
    <cellStyle name="_옥동천변경내역(최종)" xfId="242"/>
    <cellStyle name="_온더아이티_BS 서버견적" xfId="3659"/>
    <cellStyle name="_온천 제2006-02호(구조물공사 업체선정건)" xfId="981"/>
    <cellStyle name="_용궁온천계약내역서최종" xfId="243"/>
    <cellStyle name="_용담댐3차원하천-070515" xfId="3660"/>
    <cellStyle name="_용담댐직하류 하천정비공사 설계예산서(남원작성)" xfId="244"/>
    <cellStyle name="_용담댐직하류 하천정비공사 설계예산서(남원작성)-" xfId="245"/>
    <cellStyle name="_용역비산정(여주골프장)" xfId="246"/>
    <cellStyle name="_용역비산정(정선골프장)" xfId="247"/>
    <cellStyle name="_용역비산정(토질)" xfId="248"/>
    <cellStyle name="_용인흥덕_시설종합관리_200610_15" xfId="3661"/>
    <cellStyle name="_우곡지구내역서(공사비수정)" xfId="249"/>
    <cellStyle name="_우체국대수선공사공내역서" xfId="982"/>
    <cellStyle name="_우포습지타당성-1" xfId="3662"/>
    <cellStyle name="_울릉군 소하천정비종합계획 내역서(070709)" xfId="3663"/>
    <cellStyle name="_울산시총괄안-20030509v1" xfId="3664"/>
    <cellStyle name="_원가계산" xfId="250"/>
    <cellStyle name="_원가계산(위탁설비)" xfId="6518"/>
    <cellStyle name="_원가계산서(양식)" xfId="3665"/>
    <cellStyle name="_원도급내역서" xfId="983"/>
    <cellStyle name="_월곳도시근린공원내역서" xfId="251"/>
    <cellStyle name="_웹기반 범용프로그램 기본설계용역 예산설계서_050322" xfId="3666"/>
    <cellStyle name="_웹기반 수치지도 활용시스템 도입 설계서_1.1" xfId="3667"/>
    <cellStyle name="_웹기반 수치지도 활용시스템 도입 설계서_2.0" xfId="3668"/>
    <cellStyle name="_웹진" xfId="6519"/>
    <cellStyle name="_유관기관연계시스템개발내역서" xfId="3669"/>
    <cellStyle name="_유첨3(서식)" xfId="252"/>
    <cellStyle name="_유첨3(서식)_1" xfId="253"/>
    <cellStyle name="_은행천변경내역서(061128)" xfId="254"/>
    <cellStyle name="_의왕 왕송저수지 조성사업 기본 및 실시설계용역(1-1)" xfId="255"/>
    <cellStyle name="_의왕 왕송저수지 조성사업 환경재해영향평가용역" xfId="256"/>
    <cellStyle name="_의왕 왕송저수지 조성사업 환경재해영향평가용역_002 욱수천정비공사실시설계 내역서_090113" xfId="3670"/>
    <cellStyle name="_의왕 왕송저수지 조성사업 환경재해영향평가용역_공유수면매립도시관리계획및실시설계용역" xfId="1991"/>
    <cellStyle name="_의정부  상하수도 설계내역서_1.2" xfId="3671"/>
    <cellStyle name="_의정부_설계내역서" xfId="3672"/>
    <cellStyle name="_의정부_설계내역서(제출용)" xfId="3673"/>
    <cellStyle name="_이담지리지 보완확장사업 설계내역서_1.1" xfId="3674"/>
    <cellStyle name="_이산가족" xfId="6520"/>
    <cellStyle name="_이장우이사-품셈기준" xfId="257"/>
    <cellStyle name="_이전비" xfId="6521"/>
    <cellStyle name="_인력지원" xfId="6522"/>
    <cellStyle name="_인삼랜드내역서" xfId="258"/>
    <cellStyle name="_인원계획표 " xfId="259"/>
    <cellStyle name="_인원계획표 _01 실행(군장산단) Rev00" xfId="1992"/>
    <cellStyle name="_인원계획표 _01 실행(군장산단) Rev00_01 실행(부산남컨가호안109-원안분) REV04" xfId="1993"/>
    <cellStyle name="_인원계획표 _buip (2)" xfId="995"/>
    <cellStyle name="_인원계획표 _ip (2)" xfId="996"/>
    <cellStyle name="_인원계획표 _jipbun (2)" xfId="997"/>
    <cellStyle name="_인원계획표 _NAE" xfId="998"/>
    <cellStyle name="_인원계획표 _간접비" xfId="984"/>
    <cellStyle name="_인원계획표 _남면동면" xfId="985"/>
    <cellStyle name="_인원계획표 _본오오목천" xfId="986"/>
    <cellStyle name="_인원계획표 _부대견적결과" xfId="1994"/>
    <cellStyle name="_인원계획표 _부대견적결과_01 실행(군장산단) Rev00" xfId="1995"/>
    <cellStyle name="_인원계획표 _부대견적결과_01 실행(군장산단) Rev00_01 실행(부산남컨가호안109-원안분) REV04" xfId="1996"/>
    <cellStyle name="_인원계획표 _부대견적결과1" xfId="1997"/>
    <cellStyle name="_인원계획표 _부대견적결과1_01 실행(군장산단) Rev00" xfId="1998"/>
    <cellStyle name="_인원계획표 _부대견적결과1_01 실행(군장산단) Rev00_01 실행(부산남컨가호안109-원안분) REV04" xfId="1999"/>
    <cellStyle name="_인원계획표 _부대견적의뢰" xfId="2000"/>
    <cellStyle name="_인원계획표 _부대견적의뢰_01 실행(군장산단) Rev00" xfId="2001"/>
    <cellStyle name="_인원계획표 _부대견적의뢰_01 실행(군장산단) Rev00_01 실행(부산남컨가호안109-원안분) REV04" xfId="2002"/>
    <cellStyle name="_인원계획표 _부대선정조정품의" xfId="2003"/>
    <cellStyle name="_인원계획표 _부대선정조정품의_01 실행(군장산단) Rev00" xfId="2004"/>
    <cellStyle name="_인원계획표 _부대선정조정품의_01 실행(군장산단) Rev00_01 실행(부산남컨가호안109-원안분) REV04" xfId="2005"/>
    <cellStyle name="_인원계획표 _부대입찰결과" xfId="2006"/>
    <cellStyle name="_인원계획표 _부대입찰결과_01 실행(군장산단) Rev00" xfId="2007"/>
    <cellStyle name="_인원계획표 _부대입찰결과_01 실행(군장산단) Rev00_01 실행(부산남컨가호안109-원안분) REV04" xfId="2008"/>
    <cellStyle name="_인원계획표 _부대입찰송부" xfId="2009"/>
    <cellStyle name="_인원계획표 _부대입찰송부(1차조정)" xfId="2010"/>
    <cellStyle name="_인원계획표 _부대입찰송부(1차조정)_01 실행(군장산단) Rev00" xfId="2011"/>
    <cellStyle name="_인원계획표 _부대입찰송부(1차조정)_01 실행(군장산단) Rev00_01 실행(부산남컨가호안109-원안분) REV04" xfId="2012"/>
    <cellStyle name="_인원계획표 _부대입찰송부(무안광주)" xfId="2013"/>
    <cellStyle name="_인원계획표 _부대입찰송부(무안광주)_01 실행(군장산단) Rev00" xfId="2014"/>
    <cellStyle name="_인원계획표 _부대입찰송부(무안광주)_01 실행(군장산단) Rev00_01 실행(부산남컨가호안109-원안분) REV04" xfId="2015"/>
    <cellStyle name="_인원계획표 _부대입찰송부_01 실행(군장산단) Rev00" xfId="2016"/>
    <cellStyle name="_인원계획표 _부대입찰송부_01 실행(군장산단) Rev00_01 실행(부산남컨가호안109-원안분) REV04" xfId="2017"/>
    <cellStyle name="_인원계획표 _부대입찰조정" xfId="2018"/>
    <cellStyle name="_인원계획표 _부대입찰조정(광릉숲)" xfId="2019"/>
    <cellStyle name="_인원계획표 _부대입찰조정(광릉숲)_01 실행(군장산단) Rev00" xfId="2020"/>
    <cellStyle name="_인원계획표 _부대입찰조정(광릉숲)_01 실행(군장산단) Rev00_01 실행(부산남컨가호안109-원안분) REV04" xfId="2021"/>
    <cellStyle name="_인원계획표 _부대입찰조정_01 실행(군장산단) Rev00" xfId="2022"/>
    <cellStyle name="_인원계획표 _부대입찰조정_01 실행(군장산단) Rev00_01 실행(부산남컨가호안109-원안분) REV04" xfId="2023"/>
    <cellStyle name="_인원계획표 _부대입찰특별조건및내역송부" xfId="2024"/>
    <cellStyle name="_인원계획표 _부대입찰특별조건및내역송부(최저가)" xfId="2025"/>
    <cellStyle name="_인원계획표 _부대입찰특별조건및내역송부(최저가)_01 실행(군장산단) Rev00" xfId="2026"/>
    <cellStyle name="_인원계획표 _부대입찰특별조건및내역송부(최저가)_01 실행(군장산단) Rev00_01 실행(부산남컨가호안109-원안분) REV04" xfId="2027"/>
    <cellStyle name="_인원계획표 _부대입찰특별조건및내역송부_01 실행(군장산단) Rev00" xfId="2028"/>
    <cellStyle name="_인원계획표 _부대입찰특별조건및내역송부_01 실행(군장산단) Rev00_01 실행(부산남컨가호안109-원안분) REV04" xfId="2029"/>
    <cellStyle name="_인원계획표 _불티교" xfId="987"/>
    <cellStyle name="_인원계획표 _불티교-1" xfId="988"/>
    <cellStyle name="_인원계획표 _싯계교" xfId="989"/>
    <cellStyle name="_인원계획표 _적격 " xfId="260"/>
    <cellStyle name="_인원계획표 _적격 _01 실행(군장산단) Rev00" xfId="2030"/>
    <cellStyle name="_인원계획표 _적격 _01 실행(군장산단) Rev00_01 실행(부산남컨가호안109-원안분) REV04" xfId="2031"/>
    <cellStyle name="_인원계획표 _적격 _buip (2)" xfId="991"/>
    <cellStyle name="_인원계획표 _적격 _ip (2)" xfId="992"/>
    <cellStyle name="_인원계획표 _적격 _jipbun (2)" xfId="993"/>
    <cellStyle name="_인원계획표 _적격 _부대견적결과" xfId="2032"/>
    <cellStyle name="_인원계획표 _적격 _부대견적결과_01 실행(군장산단) Rev00" xfId="2033"/>
    <cellStyle name="_인원계획표 _적격 _부대견적결과_01 실행(군장산단) Rev00_01 실행(부산남컨가호안109-원안분) REV04" xfId="2034"/>
    <cellStyle name="_인원계획표 _적격 _부대견적결과1" xfId="2035"/>
    <cellStyle name="_인원계획표 _적격 _부대견적결과1_01 실행(군장산단) Rev00" xfId="2036"/>
    <cellStyle name="_인원계획표 _적격 _부대견적결과1_01 실행(군장산단) Rev00_01 실행(부산남컨가호안109-원안분) REV04" xfId="2037"/>
    <cellStyle name="_인원계획표 _적격 _부대견적의뢰" xfId="2038"/>
    <cellStyle name="_인원계획표 _적격 _부대견적의뢰_01 실행(군장산단) Rev00" xfId="2039"/>
    <cellStyle name="_인원계획표 _적격 _부대견적의뢰_01 실행(군장산단) Rev00_01 실행(부산남컨가호안109-원안분) REV04" xfId="2040"/>
    <cellStyle name="_인원계획표 _적격 _부대선정조정품의" xfId="2041"/>
    <cellStyle name="_인원계획표 _적격 _부대선정조정품의_01 실행(군장산단) Rev00" xfId="2042"/>
    <cellStyle name="_인원계획표 _적격 _부대선정조정품의_01 실행(군장산단) Rev00_01 실행(부산남컨가호안109-원안분) REV04" xfId="2043"/>
    <cellStyle name="_인원계획표 _적격 _부대입찰결과" xfId="2044"/>
    <cellStyle name="_인원계획표 _적격 _부대입찰결과_01 실행(군장산단) Rev00" xfId="2045"/>
    <cellStyle name="_인원계획표 _적격 _부대입찰결과_01 실행(군장산단) Rev00_01 실행(부산남컨가호안109-원안분) REV04" xfId="2046"/>
    <cellStyle name="_인원계획표 _적격 _부대입찰송부" xfId="2047"/>
    <cellStyle name="_인원계획표 _적격 _부대입찰송부(1차조정)" xfId="2048"/>
    <cellStyle name="_인원계획표 _적격 _부대입찰송부(1차조정)_01 실행(군장산단) Rev00" xfId="2049"/>
    <cellStyle name="_인원계획표 _적격 _부대입찰송부(1차조정)_01 실행(군장산단) Rev00_01 실행(부산남컨가호안109-원안분) REV04" xfId="2050"/>
    <cellStyle name="_인원계획표 _적격 _부대입찰송부(무안광주)" xfId="2051"/>
    <cellStyle name="_인원계획표 _적격 _부대입찰송부(무안광주)_01 실행(군장산단) Rev00" xfId="2052"/>
    <cellStyle name="_인원계획표 _적격 _부대입찰송부(무안광주)_01 실행(군장산단) Rev00_01 실행(부산남컨가호안109-원안분) REV04" xfId="2053"/>
    <cellStyle name="_인원계획표 _적격 _부대입찰송부_01 실행(군장산단) Rev00" xfId="2054"/>
    <cellStyle name="_인원계획표 _적격 _부대입찰송부_01 실행(군장산단) Rev00_01 실행(부산남컨가호안109-원안분) REV04" xfId="2055"/>
    <cellStyle name="_인원계획표 _적격 _부대입찰조정" xfId="2056"/>
    <cellStyle name="_인원계획표 _적격 _부대입찰조정(광릉숲)" xfId="2057"/>
    <cellStyle name="_인원계획표 _적격 _부대입찰조정(광릉숲)_01 실행(군장산단) Rev00" xfId="2058"/>
    <cellStyle name="_인원계획표 _적격 _부대입찰조정(광릉숲)_01 실행(군장산단) Rev00_01 실행(부산남컨가호안109-원안분) REV04" xfId="2059"/>
    <cellStyle name="_인원계획표 _적격 _부대입찰조정_01 실행(군장산단) Rev00" xfId="2060"/>
    <cellStyle name="_인원계획표 _적격 _부대입찰조정_01 실행(군장산단) Rev00_01 실행(부산남컨가호안109-원안분) REV04" xfId="2061"/>
    <cellStyle name="_인원계획표 _적격 _부대입찰특별조건및내역송부" xfId="2062"/>
    <cellStyle name="_인원계획표 _적격 _부대입찰특별조건및내역송부(최저가)" xfId="2063"/>
    <cellStyle name="_인원계획표 _적격 _부대입찰특별조건및내역송부(최저가)_01 실행(군장산단) Rev00" xfId="2064"/>
    <cellStyle name="_인원계획표 _적격 _부대입찰특별조건및내역송부(최저가)_01 실행(군장산단) Rev00_01 실행(부산남컨가호안109-원안분) REV04" xfId="2065"/>
    <cellStyle name="_인원계획표 _적격 _부대입찰특별조건및내역송부_01 실행(군장산단) Rev00" xfId="2066"/>
    <cellStyle name="_인원계획표 _적격 _부대입찰특별조건및내역송부_01 실행(군장산단) Rev00_01 실행(부산남컨가호안109-원안분) REV04" xfId="2067"/>
    <cellStyle name="_인원계획표 _적격 _집행 (93)" xfId="990"/>
    <cellStyle name="_인원계획표 _적격 _투찰" xfId="2068"/>
    <cellStyle name="_인원계획표 _적격 _투찰(14-1)" xfId="2069"/>
    <cellStyle name="_인원계획표 _적격 _투찰(14-1)_01 실행(군장산단) Rev00" xfId="2070"/>
    <cellStyle name="_인원계획표 _적격 _투찰(14-1)_01 실행(군장산단) Rev00_01 실행(부산남컨가호안109-원안분) REV04" xfId="2071"/>
    <cellStyle name="_인원계획표 _적격 _투찰(8공구)" xfId="2072"/>
    <cellStyle name="_인원계획표 _적격 _투찰(8공구)_01 실행(군장산단) Rev00" xfId="2073"/>
    <cellStyle name="_인원계획표 _적격 _투찰(8공구)_01 실행(군장산단) Rev00_01 실행(부산남컨가호안109-원안분) REV04" xfId="2074"/>
    <cellStyle name="_인원계획표 _적격 _투찰(고철10-4)" xfId="2075"/>
    <cellStyle name="_인원계획표 _적격 _투찰(고철10-4)_01 실행(군장산단) Rev00" xfId="2076"/>
    <cellStyle name="_인원계획표 _적격 _투찰(고철10-4)_01 실행(군장산단) Rev00_01 실행(부산남컨가호안109-원안분) REV04" xfId="2077"/>
    <cellStyle name="_인원계획표 _적격 _투찰(무안광주3공구)" xfId="2078"/>
    <cellStyle name="_인원계획표 _적격 _투찰(무안광주3공구)_01 실행(군장산단) Rev00" xfId="2079"/>
    <cellStyle name="_인원계획표 _적격 _투찰(무안광주3공구)_01 실행(군장산단) Rev00_01 실행(부산남컨가호안109-원안분) REV04" xfId="2080"/>
    <cellStyle name="_인원계획표 _적격 _투찰(토목)" xfId="2081"/>
    <cellStyle name="_인원계획표 _적격 _투찰(토목)_01 실행(군장산단) Rev00" xfId="2082"/>
    <cellStyle name="_인원계획표 _적격 _투찰(토목)_01 실행(군장산단) Rev00_01 실행(부산남컨가호안109-원안분) REV04" xfId="2083"/>
    <cellStyle name="_인원계획표 _적격 _투찰_01 실행(군장산단) Rev00" xfId="2084"/>
    <cellStyle name="_인원계획표 _적격 _투찰_01 실행(군장산단) Rev00_01 실행(부산남컨가호안109-원안분) REV04" xfId="2085"/>
    <cellStyle name="_인원계획표 _적격 _투찰_1" xfId="2086"/>
    <cellStyle name="_인원계획표 _적격 _투찰_1_01 실행(군장산단) Rev00" xfId="2087"/>
    <cellStyle name="_인원계획표 _적격 _투찰_1_01 실행(군장산단) Rev00_01 실행(부산남컨가호안109-원안분) REV04" xfId="2088"/>
    <cellStyle name="_인원계획표 _적격 _투찰_부대견적결과" xfId="2089"/>
    <cellStyle name="_인원계획표 _적격 _투찰_부대견적결과_01 실행(군장산단) Rev00" xfId="2090"/>
    <cellStyle name="_인원계획표 _적격 _투찰_부대견적결과_01 실행(군장산단) Rev00_01 실행(부산남컨가호안109-원안분) REV04" xfId="2091"/>
    <cellStyle name="_인원계획표 _적격 _투찰_부대견적결과1" xfId="2092"/>
    <cellStyle name="_인원계획표 _적격 _투찰_부대견적결과1_01 실행(군장산단) Rev00" xfId="2093"/>
    <cellStyle name="_인원계획표 _적격 _투찰_부대견적결과1_01 실행(군장산단) Rev00_01 실행(부산남컨가호안109-원안분) REV04" xfId="2094"/>
    <cellStyle name="_인원계획표 _적격 _투찰_부대견적의뢰" xfId="2095"/>
    <cellStyle name="_인원계획표 _적격 _투찰_부대견적의뢰_01 실행(군장산단) Rev00" xfId="2096"/>
    <cellStyle name="_인원계획표 _적격 _투찰_부대견적의뢰_01 실행(군장산단) Rev00_01 실행(부산남컨가호안109-원안분) REV04" xfId="2097"/>
    <cellStyle name="_인원계획표 _적격 _투찰_부대선정조정품의" xfId="2098"/>
    <cellStyle name="_인원계획표 _적격 _투찰_부대선정조정품의_01 실행(군장산단) Rev00" xfId="2099"/>
    <cellStyle name="_인원계획표 _적격 _투찰_부대선정조정품의_01 실행(군장산단) Rev00_01 실행(부산남컨가호안109-원안분) REV04" xfId="2100"/>
    <cellStyle name="_인원계획표 _적격 _투찰_부대입찰결과" xfId="2101"/>
    <cellStyle name="_인원계획표 _적격 _투찰_부대입찰결과_01 실행(군장산단) Rev00" xfId="2102"/>
    <cellStyle name="_인원계획표 _적격 _투찰_부대입찰결과_01 실행(군장산단) Rev00_01 실행(부산남컨가호안109-원안분) REV04" xfId="2103"/>
    <cellStyle name="_인원계획표 _적격 _투찰_부대입찰송부" xfId="2104"/>
    <cellStyle name="_인원계획표 _적격 _투찰_부대입찰송부(1차조정)" xfId="2105"/>
    <cellStyle name="_인원계획표 _적격 _투찰_부대입찰송부(1차조정)_01 실행(군장산단) Rev00" xfId="2106"/>
    <cellStyle name="_인원계획표 _적격 _투찰_부대입찰송부(1차조정)_01 실행(군장산단) Rev00_01 실행(부산남컨가호안109-원안분) REV04" xfId="2107"/>
    <cellStyle name="_인원계획표 _적격 _투찰_부대입찰송부_01 실행(군장산단) Rev00" xfId="2108"/>
    <cellStyle name="_인원계획표 _적격 _투찰_부대입찰송부_01 실행(군장산단) Rev00_01 실행(부산남컨가호안109-원안분) REV04" xfId="2109"/>
    <cellStyle name="_인원계획표 _적격 _투찰_부대입찰조정" xfId="2110"/>
    <cellStyle name="_인원계획표 _적격 _투찰_부대입찰조정_01 실행(군장산단) Rev00" xfId="2111"/>
    <cellStyle name="_인원계획표 _적격 _투찰_부대입찰조정_01 실행(군장산단) Rev00_01 실행(부산남컨가호안109-원안분) REV04" xfId="2112"/>
    <cellStyle name="_인원계획표 _적격 _투찰_부대입찰특별조건및내역송부" xfId="2113"/>
    <cellStyle name="_인원계획표 _적격 _투찰_부대입찰특별조건및내역송부_01 실행(군장산단) Rev00" xfId="2114"/>
    <cellStyle name="_인원계획표 _적격 _투찰_부대입찰특별조건및내역송부_01 실행(군장산단) Rev00_01 실행(부산남컨가호안109-원안분) REV04" xfId="2115"/>
    <cellStyle name="_인원계획표 _적격 _투찰_투찰" xfId="2116"/>
    <cellStyle name="_인원계획표 _적격 _투찰_투찰(8공구)" xfId="2117"/>
    <cellStyle name="_인원계획표 _적격 _투찰_투찰(8공구)_01 실행(군장산단) Rev00" xfId="2118"/>
    <cellStyle name="_인원계획표 _적격 _투찰_투찰(8공구)_01 실행(군장산단) Rev00_01 실행(부산남컨가호안109-원안분) REV04" xfId="2119"/>
    <cellStyle name="_인원계획표 _적격 _투찰_투찰(토목)" xfId="2120"/>
    <cellStyle name="_인원계획표 _적격 _투찰_투찰(토목)_01 실행(군장산단) Rev00" xfId="2121"/>
    <cellStyle name="_인원계획표 _적격 _투찰_투찰(토목)_01 실행(군장산단) Rev00_01 실행(부산남컨가호안109-원안분) REV04" xfId="2122"/>
    <cellStyle name="_인원계획표 _적격 _투찰_투찰_01 실행(군장산단) Rev00" xfId="2123"/>
    <cellStyle name="_인원계획표 _적격 _투찰_투찰_01 실행(군장산단) Rev00_01 실행(부산남컨가호안109-원안분) REV04" xfId="2124"/>
    <cellStyle name="_인원계획표 _적격 _투찰_투찰서" xfId="2125"/>
    <cellStyle name="_인원계획표 _적격 _투찰_투찰서_01 실행(군장산단) Rev00" xfId="2126"/>
    <cellStyle name="_인원계획표 _적격 _투찰_투찰서_01 실행(군장산단) Rev00_01 실행(부산남컨가호안109-원안분) REV04" xfId="2127"/>
    <cellStyle name="_인원계획표 _적격 _투찰서" xfId="2128"/>
    <cellStyle name="_인원계획표 _적격 _투찰서_01 실행(군장산단) Rev00" xfId="2129"/>
    <cellStyle name="_인원계획표 _적격 _투찰서_01 실행(군장산단) Rev00_01 실행(부산남컨가호안109-원안분) REV04" xfId="2130"/>
    <cellStyle name="_인원계획표 _집행 (93)" xfId="994"/>
    <cellStyle name="_인원계획표 _투찰" xfId="2131"/>
    <cellStyle name="_인원계획표 _투찰(14-1)" xfId="2132"/>
    <cellStyle name="_인원계획표 _투찰(14-1)_01 실행(군장산단) Rev00" xfId="2133"/>
    <cellStyle name="_인원계획표 _투찰(14-1)_01 실행(군장산단) Rev00_01 실행(부산남컨가호안109-원안분) REV04" xfId="2134"/>
    <cellStyle name="_인원계획표 _투찰(8공구)" xfId="2135"/>
    <cellStyle name="_인원계획표 _투찰(8공구)_01 실행(군장산단) Rev00" xfId="2136"/>
    <cellStyle name="_인원계획표 _투찰(8공구)_01 실행(군장산단) Rev00_01 실행(부산남컨가호안109-원안분) REV04" xfId="2137"/>
    <cellStyle name="_인원계획표 _투찰(고철10-4)" xfId="2138"/>
    <cellStyle name="_인원계획표 _투찰(고철10-4)_01 실행(군장산단) Rev00" xfId="2139"/>
    <cellStyle name="_인원계획표 _투찰(고철10-4)_01 실행(군장산단) Rev00_01 실행(부산남컨가호안109-원안분) REV04" xfId="2140"/>
    <cellStyle name="_인원계획표 _투찰(무안광주3공구)" xfId="2141"/>
    <cellStyle name="_인원계획표 _투찰(무안광주3공구)_01 실행(군장산단) Rev00" xfId="2142"/>
    <cellStyle name="_인원계획표 _투찰(무안광주3공구)_01 실행(군장산단) Rev00_01 실행(부산남컨가호안109-원안분) REV04" xfId="2143"/>
    <cellStyle name="_인원계획표 _투찰(토목)" xfId="2144"/>
    <cellStyle name="_인원계획표 _투찰(토목)_01 실행(군장산단) Rev00" xfId="2145"/>
    <cellStyle name="_인원계획표 _투찰(토목)_01 실행(군장산단) Rev00_01 실행(부산남컨가호안109-원안분) REV04" xfId="2146"/>
    <cellStyle name="_인원계획표 _투찰_01 실행(군장산단) Rev00" xfId="2147"/>
    <cellStyle name="_인원계획표 _투찰_01 실행(군장산단) Rev00_01 실행(부산남컨가호안109-원안분) REV04" xfId="2148"/>
    <cellStyle name="_인원계획표 _투찰_1" xfId="2149"/>
    <cellStyle name="_인원계획표 _투찰_1_01 실행(군장산단) Rev00" xfId="2150"/>
    <cellStyle name="_인원계획표 _투찰_1_01 실행(군장산단) Rev00_01 실행(부산남컨가호안109-원안분) REV04" xfId="2151"/>
    <cellStyle name="_인원계획표 _투찰_부대견적결과" xfId="2152"/>
    <cellStyle name="_인원계획표 _투찰_부대견적결과_01 실행(군장산단) Rev00" xfId="2153"/>
    <cellStyle name="_인원계획표 _투찰_부대견적결과_01 실행(군장산단) Rev00_01 실행(부산남컨가호안109-원안분) REV04" xfId="2154"/>
    <cellStyle name="_인원계획표 _투찰_부대견적결과1" xfId="2155"/>
    <cellStyle name="_인원계획표 _투찰_부대견적결과1_01 실행(군장산단) Rev00" xfId="2156"/>
    <cellStyle name="_인원계획표 _투찰_부대견적결과1_01 실행(군장산단) Rev00_01 실행(부산남컨가호안109-원안분) REV04" xfId="2157"/>
    <cellStyle name="_인원계획표 _투찰_부대견적의뢰" xfId="2158"/>
    <cellStyle name="_인원계획표 _투찰_부대견적의뢰_01 실행(군장산단) Rev00" xfId="2159"/>
    <cellStyle name="_인원계획표 _투찰_부대견적의뢰_01 실행(군장산단) Rev00_01 실행(부산남컨가호안109-원안분) REV04" xfId="2160"/>
    <cellStyle name="_인원계획표 _투찰_부대선정조정품의" xfId="2161"/>
    <cellStyle name="_인원계획표 _투찰_부대선정조정품의_01 실행(군장산단) Rev00" xfId="2162"/>
    <cellStyle name="_인원계획표 _투찰_부대선정조정품의_01 실행(군장산단) Rev00_01 실행(부산남컨가호안109-원안분) REV04" xfId="2163"/>
    <cellStyle name="_인원계획표 _투찰_부대입찰결과" xfId="2164"/>
    <cellStyle name="_인원계획표 _투찰_부대입찰결과_01 실행(군장산단) Rev00" xfId="2165"/>
    <cellStyle name="_인원계획표 _투찰_부대입찰결과_01 실행(군장산단) Rev00_01 실행(부산남컨가호안109-원안분) REV04" xfId="2166"/>
    <cellStyle name="_인원계획표 _투찰_부대입찰송부" xfId="2167"/>
    <cellStyle name="_인원계획표 _투찰_부대입찰송부(1차조정)" xfId="2168"/>
    <cellStyle name="_인원계획표 _투찰_부대입찰송부(1차조정)_01 실행(군장산단) Rev00" xfId="2169"/>
    <cellStyle name="_인원계획표 _투찰_부대입찰송부(1차조정)_01 실행(군장산단) Rev00_01 실행(부산남컨가호안109-원안분) REV04" xfId="2170"/>
    <cellStyle name="_인원계획표 _투찰_부대입찰송부_01 실행(군장산단) Rev00" xfId="2171"/>
    <cellStyle name="_인원계획표 _투찰_부대입찰송부_01 실행(군장산단) Rev00_01 실행(부산남컨가호안109-원안분) REV04" xfId="2172"/>
    <cellStyle name="_인원계획표 _투찰_부대입찰조정" xfId="2173"/>
    <cellStyle name="_인원계획표 _투찰_부대입찰조정_01 실행(군장산단) Rev00" xfId="2174"/>
    <cellStyle name="_인원계획표 _투찰_부대입찰조정_01 실행(군장산단) Rev00_01 실행(부산남컨가호안109-원안분) REV04" xfId="2175"/>
    <cellStyle name="_인원계획표 _투찰_부대입찰특별조건및내역송부" xfId="2176"/>
    <cellStyle name="_인원계획표 _투찰_부대입찰특별조건및내역송부_01 실행(군장산단) Rev00" xfId="2177"/>
    <cellStyle name="_인원계획표 _투찰_부대입찰특별조건및내역송부_01 실행(군장산단) Rev00_01 실행(부산남컨가호안109-원안분) REV04" xfId="2178"/>
    <cellStyle name="_인원계획표 _투찰_투찰" xfId="2179"/>
    <cellStyle name="_인원계획표 _투찰_투찰(8공구)" xfId="2180"/>
    <cellStyle name="_인원계획표 _투찰_투찰(8공구)_01 실행(군장산단) Rev00" xfId="2181"/>
    <cellStyle name="_인원계획표 _투찰_투찰(8공구)_01 실행(군장산단) Rev00_01 실행(부산남컨가호안109-원안분) REV04" xfId="2182"/>
    <cellStyle name="_인원계획표 _투찰_투찰(토목)" xfId="2183"/>
    <cellStyle name="_인원계획표 _투찰_투찰(토목)_01 실행(군장산단) Rev00" xfId="2184"/>
    <cellStyle name="_인원계획표 _투찰_투찰(토목)_01 실행(군장산단) Rev00_01 실행(부산남컨가호안109-원안분) REV04" xfId="2185"/>
    <cellStyle name="_인원계획표 _투찰_투찰_01 실행(군장산단) Rev00" xfId="2186"/>
    <cellStyle name="_인원계획표 _투찰_투찰_01 실행(군장산단) Rev00_01 실행(부산남컨가호안109-원안분) REV04" xfId="2187"/>
    <cellStyle name="_인원계획표 _투찰_투찰서" xfId="2188"/>
    <cellStyle name="_인원계획표 _투찰_투찰서_01 실행(군장산단) Rev00" xfId="2189"/>
    <cellStyle name="_인원계획표 _투찰_투찰서_01 실행(군장산단) Rev00_01 실행(부산남컨가호안109-원안분) REV04" xfId="2190"/>
    <cellStyle name="_인원계획표 _투찰서" xfId="2191"/>
    <cellStyle name="_인원계획표 _투찰서_01 실행(군장산단) Rev00" xfId="2192"/>
    <cellStyle name="_인원계획표 _투찰서_01 실행(군장산단) Rev00_01 실행(부산남컨가호안109-원안분) REV04" xfId="2193"/>
    <cellStyle name="_인증견적자료" xfId="3675"/>
    <cellStyle name="_인천시 지하시설물통합정보시스템 구축사업 설계내역서_0514(FP)" xfId="3676"/>
    <cellStyle name="_인트라넷개발내역" xfId="3677"/>
    <cellStyle name="_임업연구정보" xfId="6523"/>
    <cellStyle name="_임진강-산출내역v1(1).0" xfId="3678"/>
    <cellStyle name="_입찰표지 " xfId="261"/>
    <cellStyle name="_입찰표지 _01 실행(군장산단) Rev00" xfId="2194"/>
    <cellStyle name="_입찰표지 _01 실행(군장산단) Rev00_01 실행(부산남컨가호안109-원안분) REV04" xfId="2195"/>
    <cellStyle name="_입찰표지 _buip (2)" xfId="1000"/>
    <cellStyle name="_입찰표지 _ip (2)" xfId="1001"/>
    <cellStyle name="_입찰표지 _jipbun (2)" xfId="1002"/>
    <cellStyle name="_입찰표지 _부대견적결과" xfId="2196"/>
    <cellStyle name="_입찰표지 _부대견적결과_01 실행(군장산단) Rev00" xfId="2197"/>
    <cellStyle name="_입찰표지 _부대견적결과_01 실행(군장산단) Rev00_01 실행(부산남컨가호안109-원안분) REV04" xfId="2198"/>
    <cellStyle name="_입찰표지 _부대견적결과1" xfId="2199"/>
    <cellStyle name="_입찰표지 _부대견적결과1_01 실행(군장산단) Rev00" xfId="2200"/>
    <cellStyle name="_입찰표지 _부대견적결과1_01 실행(군장산단) Rev00_01 실행(부산남컨가호안109-원안분) REV04" xfId="2201"/>
    <cellStyle name="_입찰표지 _부대견적의뢰" xfId="2202"/>
    <cellStyle name="_입찰표지 _부대견적의뢰_01 실행(군장산단) Rev00" xfId="2203"/>
    <cellStyle name="_입찰표지 _부대견적의뢰_01 실행(군장산단) Rev00_01 실행(부산남컨가호안109-원안분) REV04" xfId="2204"/>
    <cellStyle name="_입찰표지 _부대선정조정품의" xfId="2205"/>
    <cellStyle name="_입찰표지 _부대선정조정품의_01 실행(군장산단) Rev00" xfId="2206"/>
    <cellStyle name="_입찰표지 _부대선정조정품의_01 실행(군장산단) Rev00_01 실행(부산남컨가호안109-원안분) REV04" xfId="2207"/>
    <cellStyle name="_입찰표지 _부대입찰결과" xfId="2208"/>
    <cellStyle name="_입찰표지 _부대입찰결과_01 실행(군장산단) Rev00" xfId="2209"/>
    <cellStyle name="_입찰표지 _부대입찰결과_01 실행(군장산단) Rev00_01 실행(부산남컨가호안109-원안분) REV04" xfId="2210"/>
    <cellStyle name="_입찰표지 _부대입찰송부" xfId="2211"/>
    <cellStyle name="_입찰표지 _부대입찰송부(1차조정)" xfId="2212"/>
    <cellStyle name="_입찰표지 _부대입찰송부(1차조정)_01 실행(군장산단) Rev00" xfId="2213"/>
    <cellStyle name="_입찰표지 _부대입찰송부(1차조정)_01 실행(군장산단) Rev00_01 실행(부산남컨가호안109-원안분) REV04" xfId="2214"/>
    <cellStyle name="_입찰표지 _부대입찰송부(무안광주)" xfId="2215"/>
    <cellStyle name="_입찰표지 _부대입찰송부(무안광주)_01 실행(군장산단) Rev00" xfId="2216"/>
    <cellStyle name="_입찰표지 _부대입찰송부(무안광주)_01 실행(군장산단) Rev00_01 실행(부산남컨가호안109-원안분) REV04" xfId="2217"/>
    <cellStyle name="_입찰표지 _부대입찰송부_01 실행(군장산단) Rev00" xfId="2218"/>
    <cellStyle name="_입찰표지 _부대입찰송부_01 실행(군장산단) Rev00_01 실행(부산남컨가호안109-원안분) REV04" xfId="2219"/>
    <cellStyle name="_입찰표지 _부대입찰조정" xfId="2220"/>
    <cellStyle name="_입찰표지 _부대입찰조정(광릉숲)" xfId="2221"/>
    <cellStyle name="_입찰표지 _부대입찰조정(광릉숲)_01 실행(군장산단) Rev00" xfId="2222"/>
    <cellStyle name="_입찰표지 _부대입찰조정(광릉숲)_01 실행(군장산단) Rev00_01 실행(부산남컨가호안109-원안분) REV04" xfId="2223"/>
    <cellStyle name="_입찰표지 _부대입찰조정_01 실행(군장산단) Rev00" xfId="2224"/>
    <cellStyle name="_입찰표지 _부대입찰조정_01 실행(군장산단) Rev00_01 실행(부산남컨가호안109-원안분) REV04" xfId="2225"/>
    <cellStyle name="_입찰표지 _부대입찰특별조건및내역송부" xfId="2226"/>
    <cellStyle name="_입찰표지 _부대입찰특별조건및내역송부(최저가)" xfId="2227"/>
    <cellStyle name="_입찰표지 _부대입찰특별조건및내역송부(최저가)_01 실행(군장산단) Rev00" xfId="2228"/>
    <cellStyle name="_입찰표지 _부대입찰특별조건및내역송부(최저가)_01 실행(군장산단) Rev00_01 실행(부산남컨가호안109-원안분) REV04" xfId="2229"/>
    <cellStyle name="_입찰표지 _부대입찰특별조건및내역송부_01 실행(군장산단) Rev00" xfId="2230"/>
    <cellStyle name="_입찰표지 _부대입찰특별조건및내역송부_01 실행(군장산단) Rev00_01 실행(부산남컨가호안109-원안분) REV04" xfId="2231"/>
    <cellStyle name="_입찰표지 _집행 (93)" xfId="999"/>
    <cellStyle name="_입찰표지 _투찰" xfId="2232"/>
    <cellStyle name="_입찰표지 _투찰(14-1)" xfId="2233"/>
    <cellStyle name="_입찰표지 _투찰(14-1)_01 실행(군장산단) Rev00" xfId="2234"/>
    <cellStyle name="_입찰표지 _투찰(14-1)_01 실행(군장산단) Rev00_01 실행(부산남컨가호안109-원안분) REV04" xfId="2235"/>
    <cellStyle name="_입찰표지 _투찰(8공구)" xfId="2236"/>
    <cellStyle name="_입찰표지 _투찰(8공구)_01 실행(군장산단) Rev00" xfId="2237"/>
    <cellStyle name="_입찰표지 _투찰(8공구)_01 실행(군장산단) Rev00_01 실행(부산남컨가호안109-원안분) REV04" xfId="2238"/>
    <cellStyle name="_입찰표지 _투찰(고철10-4)" xfId="2239"/>
    <cellStyle name="_입찰표지 _투찰(고철10-4)_01 실행(군장산단) Rev00" xfId="2240"/>
    <cellStyle name="_입찰표지 _투찰(고철10-4)_01 실행(군장산단) Rev00_01 실행(부산남컨가호안109-원안분) REV04" xfId="2241"/>
    <cellStyle name="_입찰표지 _투찰(무안광주3공구)" xfId="2242"/>
    <cellStyle name="_입찰표지 _투찰(무안광주3공구)_01 실행(군장산단) Rev00" xfId="2243"/>
    <cellStyle name="_입찰표지 _투찰(무안광주3공구)_01 실행(군장산단) Rev00_01 실행(부산남컨가호안109-원안분) REV04" xfId="2244"/>
    <cellStyle name="_입찰표지 _투찰(토목)" xfId="2245"/>
    <cellStyle name="_입찰표지 _투찰(토목)_01 실행(군장산단) Rev00" xfId="2246"/>
    <cellStyle name="_입찰표지 _투찰(토목)_01 실행(군장산단) Rev00_01 실행(부산남컨가호안109-원안분) REV04" xfId="2247"/>
    <cellStyle name="_입찰표지 _투찰_01 실행(군장산단) Rev00" xfId="2248"/>
    <cellStyle name="_입찰표지 _투찰_01 실행(군장산단) Rev00_01 실행(부산남컨가호안109-원안분) REV04" xfId="2249"/>
    <cellStyle name="_입찰표지 _투찰_1" xfId="2250"/>
    <cellStyle name="_입찰표지 _투찰_1_01 실행(군장산단) Rev00" xfId="2251"/>
    <cellStyle name="_입찰표지 _투찰_1_01 실행(군장산단) Rev00_01 실행(부산남컨가호안109-원안분) REV04" xfId="2252"/>
    <cellStyle name="_입찰표지 _투찰_부대견적결과" xfId="2253"/>
    <cellStyle name="_입찰표지 _투찰_부대견적결과_01 실행(군장산단) Rev00" xfId="2254"/>
    <cellStyle name="_입찰표지 _투찰_부대견적결과_01 실행(군장산단) Rev00_01 실행(부산남컨가호안109-원안분) REV04" xfId="2255"/>
    <cellStyle name="_입찰표지 _투찰_부대견적결과1" xfId="2256"/>
    <cellStyle name="_입찰표지 _투찰_부대견적결과1_01 실행(군장산단) Rev00" xfId="2257"/>
    <cellStyle name="_입찰표지 _투찰_부대견적결과1_01 실행(군장산단) Rev00_01 실행(부산남컨가호안109-원안분) REV04" xfId="2258"/>
    <cellStyle name="_입찰표지 _투찰_부대견적의뢰" xfId="2259"/>
    <cellStyle name="_입찰표지 _투찰_부대견적의뢰_01 실행(군장산단) Rev00" xfId="2260"/>
    <cellStyle name="_입찰표지 _투찰_부대견적의뢰_01 실행(군장산단) Rev00_01 실행(부산남컨가호안109-원안분) REV04" xfId="2261"/>
    <cellStyle name="_입찰표지 _투찰_부대선정조정품의" xfId="2262"/>
    <cellStyle name="_입찰표지 _투찰_부대선정조정품의_01 실행(군장산단) Rev00" xfId="2263"/>
    <cellStyle name="_입찰표지 _투찰_부대선정조정품의_01 실행(군장산단) Rev00_01 실행(부산남컨가호안109-원안분) REV04" xfId="2264"/>
    <cellStyle name="_입찰표지 _투찰_부대입찰결과" xfId="2265"/>
    <cellStyle name="_입찰표지 _투찰_부대입찰결과_01 실행(군장산단) Rev00" xfId="2266"/>
    <cellStyle name="_입찰표지 _투찰_부대입찰결과_01 실행(군장산단) Rev00_01 실행(부산남컨가호안109-원안분) REV04" xfId="2267"/>
    <cellStyle name="_입찰표지 _투찰_부대입찰송부" xfId="2268"/>
    <cellStyle name="_입찰표지 _투찰_부대입찰송부(1차조정)" xfId="2269"/>
    <cellStyle name="_입찰표지 _투찰_부대입찰송부(1차조정)_01 실행(군장산단) Rev00" xfId="2270"/>
    <cellStyle name="_입찰표지 _투찰_부대입찰송부(1차조정)_01 실행(군장산단) Rev00_01 실행(부산남컨가호안109-원안분) REV04" xfId="2271"/>
    <cellStyle name="_입찰표지 _투찰_부대입찰송부_01 실행(군장산단) Rev00" xfId="2272"/>
    <cellStyle name="_입찰표지 _투찰_부대입찰송부_01 실행(군장산단) Rev00_01 실행(부산남컨가호안109-원안분) REV04" xfId="2273"/>
    <cellStyle name="_입찰표지 _투찰_부대입찰조정" xfId="2274"/>
    <cellStyle name="_입찰표지 _투찰_부대입찰조정_01 실행(군장산단) Rev00" xfId="2275"/>
    <cellStyle name="_입찰표지 _투찰_부대입찰조정_01 실행(군장산단) Rev00_01 실행(부산남컨가호안109-원안분) REV04" xfId="2276"/>
    <cellStyle name="_입찰표지 _투찰_부대입찰특별조건및내역송부" xfId="2277"/>
    <cellStyle name="_입찰표지 _투찰_부대입찰특별조건및내역송부_01 실행(군장산단) Rev00" xfId="2278"/>
    <cellStyle name="_입찰표지 _투찰_부대입찰특별조건및내역송부_01 실행(군장산단) Rev00_01 실행(부산남컨가호안109-원안분) REV04" xfId="2279"/>
    <cellStyle name="_입찰표지 _투찰_투찰" xfId="2280"/>
    <cellStyle name="_입찰표지 _투찰_투찰(8공구)" xfId="2281"/>
    <cellStyle name="_입찰표지 _투찰_투찰(8공구)_01 실행(군장산단) Rev00" xfId="2282"/>
    <cellStyle name="_입찰표지 _투찰_투찰(8공구)_01 실행(군장산단) Rev00_01 실행(부산남컨가호안109-원안분) REV04" xfId="2283"/>
    <cellStyle name="_입찰표지 _투찰_투찰(토목)" xfId="2284"/>
    <cellStyle name="_입찰표지 _투찰_투찰(토목)_01 실행(군장산단) Rev00" xfId="2285"/>
    <cellStyle name="_입찰표지 _투찰_투찰(토목)_01 실행(군장산단) Rev00_01 실행(부산남컨가호안109-원안분) REV04" xfId="2286"/>
    <cellStyle name="_입찰표지 _투찰_투찰_01 실행(군장산단) Rev00" xfId="2287"/>
    <cellStyle name="_입찰표지 _투찰_투찰_01 실행(군장산단) Rev00_01 실행(부산남컨가호안109-원안분) REV04" xfId="2288"/>
    <cellStyle name="_입찰표지 _투찰_투찰서" xfId="2289"/>
    <cellStyle name="_입찰표지 _투찰_투찰서_01 실행(군장산단) Rev00" xfId="2290"/>
    <cellStyle name="_입찰표지 _투찰_투찰서_01 실행(군장산단) Rev00_01 실행(부산남컨가호안109-원안분) REV04" xfId="2291"/>
    <cellStyle name="_입찰표지 _투찰서" xfId="2292"/>
    <cellStyle name="_입찰표지 _투찰서_01 실행(군장산단) Rev00" xfId="2293"/>
    <cellStyle name="_입찰표지 _투찰서_01 실행(군장산단) Rev00_01 실행(부산남컨가호안109-원안분) REV04" xfId="2294"/>
    <cellStyle name="_자동화저장설비정비유지" xfId="3679"/>
    <cellStyle name="_자연형하천정화사업기본(종합)계획수립용역설계서(계약수정)" xfId="3680"/>
    <cellStyle name="_장비" xfId="3681"/>
    <cellStyle name="_장비견적분석" xfId="3682"/>
    <cellStyle name="_장성IC투찰" xfId="2295"/>
    <cellStyle name="_장성IC투찰_01 실행(군장산단) Rev00" xfId="2296"/>
    <cellStyle name="_장성IC투찰_01 실행(군장산단) Rev00_01 실행(부산남컨가호안109-원안분) REV04" xfId="2297"/>
    <cellStyle name="_장성IC투찰_경찰서-터미널간도로(투찰)②" xfId="2298"/>
    <cellStyle name="_장성IC투찰_경찰서-터미널간도로(투찰)②_01 실행(군장산단) Rev00" xfId="2299"/>
    <cellStyle name="_장성IC투찰_경찰서-터미널간도로(투찰)②_01 실행(군장산단) Rev00_01 실행(부산남컨가호안109-원안분) REV04" xfId="2300"/>
    <cellStyle name="_장성IC투찰_봉무지방산업단지도로(투찰)②" xfId="2301"/>
    <cellStyle name="_장성IC투찰_봉무지방산업단지도로(투찰)②_01 실행(군장산단) Rev00" xfId="2302"/>
    <cellStyle name="_장성IC투찰_봉무지방산업단지도로(투찰)②_01 실행(군장산단) Rev00_01 실행(부산남컨가호안109-원안분) REV04" xfId="2303"/>
    <cellStyle name="_장성IC투찰_봉무지방산업단지도로(투찰)②+0.250%" xfId="2304"/>
    <cellStyle name="_장성IC투찰_봉무지방산업단지도로(투찰)②+0.250%_01 실행(군장산단) Rev00" xfId="2305"/>
    <cellStyle name="_장성IC투찰_봉무지방산업단지도로(투찰)②+0.250%_01 실행(군장산단) Rev00_01 실행(부산남컨가호안109-원안분) REV04" xfId="2306"/>
    <cellStyle name="_장성IC투찰_합덕-신례원(2공구)투찰" xfId="2307"/>
    <cellStyle name="_장성IC투찰_합덕-신례원(2공구)투찰_01 실행(군장산단) Rev00" xfId="2308"/>
    <cellStyle name="_장성IC투찰_합덕-신례원(2공구)투찰_01 실행(군장산단) Rev00_01 실행(부산남컨가호안109-원안분) REV04" xfId="2309"/>
    <cellStyle name="_장성IC투찰_합덕-신례원(2공구)투찰_경찰서-터미널간도로(투찰)②" xfId="2310"/>
    <cellStyle name="_장성IC투찰_합덕-신례원(2공구)투찰_경찰서-터미널간도로(투찰)②_01 실행(군장산단) Rev00" xfId="2311"/>
    <cellStyle name="_장성IC투찰_합덕-신례원(2공구)투찰_경찰서-터미널간도로(투찰)②_01 실행(군장산단) Rev00_01 실행(부산남컨가호안109-원안분) REV04" xfId="2312"/>
    <cellStyle name="_장성IC투찰_합덕-신례원(2공구)투찰_봉무지방산업단지도로(투찰)②" xfId="2313"/>
    <cellStyle name="_장성IC투찰_합덕-신례원(2공구)투찰_봉무지방산업단지도로(투찰)②_01 실행(군장산단) Rev00" xfId="2314"/>
    <cellStyle name="_장성IC투찰_합덕-신례원(2공구)투찰_봉무지방산업단지도로(투찰)②_01 실행(군장산단) Rev00_01 실행(부산남컨가호안109-원안분) REV04" xfId="2315"/>
    <cellStyle name="_장성IC투찰_합덕-신례원(2공구)투찰_봉무지방산업단지도로(투찰)②+0.250%" xfId="2316"/>
    <cellStyle name="_장성IC투찰_합덕-신례원(2공구)투찰_봉무지방산업단지도로(투찰)②+0.250%_01 실행(군장산단) Rev00" xfId="2317"/>
    <cellStyle name="_장성IC투찰_합덕-신례원(2공구)투찰_봉무지방산업단지도로(투찰)②+0.250%_01 실행(군장산단) Rev00_01 실행(부산남컨가호안109-원안분) REV04" xfId="2318"/>
    <cellStyle name="_장성IC투찰_합덕-신례원(2공구)투찰_합덕-신례원(2공구)투찰" xfId="2319"/>
    <cellStyle name="_장성IC투찰_합덕-신례원(2공구)투찰_합덕-신례원(2공구)투찰_01 실행(군장산단) Rev00" xfId="2320"/>
    <cellStyle name="_장성IC투찰_합덕-신례원(2공구)투찰_합덕-신례원(2공구)투찰_01 실행(군장산단) Rev00_01 실행(부산남컨가호안109-원안분) REV04" xfId="2321"/>
    <cellStyle name="_장성IC투찰_합덕-신례원(2공구)투찰_합덕-신례원(2공구)투찰_경찰서-터미널간도로(투찰)②" xfId="2322"/>
    <cellStyle name="_장성IC투찰_합덕-신례원(2공구)투찰_합덕-신례원(2공구)투찰_경찰서-터미널간도로(투찰)②_01 실행(군장산단) Rev00" xfId="2323"/>
    <cellStyle name="_장성IC투찰_합덕-신례원(2공구)투찰_합덕-신례원(2공구)투찰_경찰서-터미널간도로(투찰)②_01 실행(군장산단) Rev00_01 실행(부산남컨가호안109-원안분) REV04" xfId="2324"/>
    <cellStyle name="_장성IC투찰_합덕-신례원(2공구)투찰_합덕-신례원(2공구)투찰_봉무지방산업단지도로(투찰)②" xfId="2325"/>
    <cellStyle name="_장성IC투찰_합덕-신례원(2공구)투찰_합덕-신례원(2공구)투찰_봉무지방산업단지도로(투찰)②_01 실행(군장산단) Rev00" xfId="2326"/>
    <cellStyle name="_장성IC투찰_합덕-신례원(2공구)투찰_합덕-신례원(2공구)투찰_봉무지방산업단지도로(투찰)②_01 실행(군장산단) Rev00_01 실행(부산남컨가호안109-원안분) REV04" xfId="2327"/>
    <cellStyle name="_장성IC투찰_합덕-신례원(2공구)투찰_합덕-신례원(2공구)투찰_봉무지방산업단지도로(투찰)②+0.250%" xfId="2328"/>
    <cellStyle name="_장성IC투찰_합덕-신례원(2공구)투찰_합덕-신례원(2공구)투찰_봉무지방산업단지도로(투찰)②+0.250%_01 실행(군장산단) Rev00" xfId="2329"/>
    <cellStyle name="_장성IC투찰_합덕-신례원(2공구)투찰_합덕-신례원(2공구)투찰_봉무지방산업단지도로(투찰)②+0.250%_01 실행(군장산단) Rev00_01 실행(부산남컨가호안109-원안분) REV04" xfId="2330"/>
    <cellStyle name="_장안천외 3개소 용역내역서(원내역)" xfId="3683"/>
    <cellStyle name="_장애인홈피구축" xfId="6524"/>
    <cellStyle name="_재해조사" xfId="6525"/>
    <cellStyle name="_저수지공원화사업" xfId="262"/>
    <cellStyle name="_적격 " xfId="263"/>
    <cellStyle name="_적격 _01 실행(군장산단) Rev00" xfId="2331"/>
    <cellStyle name="_적격 _01 실행(군장산단) Rev00_01 실행(부산남컨가호안109-원안분) REV04" xfId="2332"/>
    <cellStyle name="_적격 _견갑" xfId="1003"/>
    <cellStyle name="_적격 _부대1" xfId="1004"/>
    <cellStyle name="_적격 _부대견적결과" xfId="2333"/>
    <cellStyle name="_적격 _부대견적결과_01 실행(군장산단) Rev00" xfId="2334"/>
    <cellStyle name="_적격 _부대견적결과_01 실행(군장산단) Rev00_01 실행(부산남컨가호안109-원안분) REV04" xfId="2335"/>
    <cellStyle name="_적격 _부대견적결과1" xfId="2336"/>
    <cellStyle name="_적격 _부대견적결과1_01 실행(군장산단) Rev00" xfId="2337"/>
    <cellStyle name="_적격 _부대견적결과1_01 실행(군장산단) Rev00_01 실행(부산남컨가호안109-원안분) REV04" xfId="2338"/>
    <cellStyle name="_적격 _부대견적의뢰" xfId="2339"/>
    <cellStyle name="_적격 _부대견적의뢰_01 실행(군장산단) Rev00" xfId="2340"/>
    <cellStyle name="_적격 _부대견적의뢰_01 실행(군장산단) Rev00_01 실행(부산남컨가호안109-원안분) REV04" xfId="2341"/>
    <cellStyle name="_적격 _부대선정조정품의" xfId="2342"/>
    <cellStyle name="_적격 _부대선정조정품의_01 실행(군장산단) Rev00" xfId="2343"/>
    <cellStyle name="_적격 _부대선정조정품의_01 실행(군장산단) Rev00_01 실행(부산남컨가호안109-원안분) REV04" xfId="2344"/>
    <cellStyle name="_적격 _부대입찰결과" xfId="2345"/>
    <cellStyle name="_적격 _부대입찰결과_01 실행(군장산단) Rev00" xfId="2346"/>
    <cellStyle name="_적격 _부대입찰결과_01 실행(군장산단) Rev00_01 실행(부산남컨가호안109-원안분) REV04" xfId="2347"/>
    <cellStyle name="_적격 _부대입찰송부" xfId="2348"/>
    <cellStyle name="_적격 _부대입찰송부(1차조정)" xfId="2349"/>
    <cellStyle name="_적격 _부대입찰송부(1차조정)_01 실행(군장산단) Rev00" xfId="2350"/>
    <cellStyle name="_적격 _부대입찰송부(1차조정)_01 실행(군장산단) Rev00_01 실행(부산남컨가호안109-원안분) REV04" xfId="2351"/>
    <cellStyle name="_적격 _부대입찰송부(무안광주)" xfId="2352"/>
    <cellStyle name="_적격 _부대입찰송부(무안광주)_01 실행(군장산단) Rev00" xfId="2353"/>
    <cellStyle name="_적격 _부대입찰송부(무안광주)_01 실행(군장산단) Rev00_01 실행(부산남컨가호안109-원안분) REV04" xfId="2354"/>
    <cellStyle name="_적격 _부대입찰송부_01 실행(군장산단) Rev00" xfId="2355"/>
    <cellStyle name="_적격 _부대입찰송부_01 실행(군장산단) Rev00_01 실행(부산남컨가호안109-원안분) REV04" xfId="2356"/>
    <cellStyle name="_적격 _부대입찰조정" xfId="2357"/>
    <cellStyle name="_적격 _부대입찰조정(광릉숲)" xfId="2358"/>
    <cellStyle name="_적격 _부대입찰조정(광릉숲)_01 실행(군장산단) Rev00" xfId="2359"/>
    <cellStyle name="_적격 _부대입찰조정(광릉숲)_01 실행(군장산단) Rev00_01 실행(부산남컨가호안109-원안분) REV04" xfId="2360"/>
    <cellStyle name="_적격 _부대입찰조정_01 실행(군장산단) Rev00" xfId="2361"/>
    <cellStyle name="_적격 _부대입찰조정_01 실행(군장산단) Rev00_01 실행(부산남컨가호안109-원안분) REV04" xfId="2362"/>
    <cellStyle name="_적격 _부대입찰특별조건및내역송부" xfId="2363"/>
    <cellStyle name="_적격 _부대입찰특별조건및내역송부(최저가)" xfId="2364"/>
    <cellStyle name="_적격 _부대입찰특별조건및내역송부(최저가)_01 실행(군장산단) Rev00" xfId="2365"/>
    <cellStyle name="_적격 _부대입찰특별조건및내역송부(최저가)_01 실행(군장산단) Rev00_01 실행(부산남컨가호안109-원안분) REV04" xfId="2366"/>
    <cellStyle name="_적격 _부대입찰특별조건및내역송부_01 실행(군장산단) Rev00" xfId="2367"/>
    <cellStyle name="_적격 _부대입찰특별조건및내역송부_01 실행(군장산단) Rev00_01 실행(부산남컨가호안109-원안분) REV04" xfId="2368"/>
    <cellStyle name="_적격 _집행" xfId="1005"/>
    <cellStyle name="_적격 _집행갑지 " xfId="264"/>
    <cellStyle name="_적격 _집행갑지 _01 실행(군장산단) Rev00" xfId="2369"/>
    <cellStyle name="_적격 _집행갑지 _01 실행(군장산단) Rev00_01 실행(부산남컨가호안109-원안분) REV04" xfId="2370"/>
    <cellStyle name="_적격 _집행갑지 _부대견적결과" xfId="2371"/>
    <cellStyle name="_적격 _집행갑지 _부대견적결과_01 실행(군장산단) Rev00" xfId="2372"/>
    <cellStyle name="_적격 _집행갑지 _부대견적결과_01 실행(군장산단) Rev00_01 실행(부산남컨가호안109-원안분) REV04" xfId="2373"/>
    <cellStyle name="_적격 _집행갑지 _부대견적결과1" xfId="2374"/>
    <cellStyle name="_적격 _집행갑지 _부대견적결과1_01 실행(군장산단) Rev00" xfId="2375"/>
    <cellStyle name="_적격 _집행갑지 _부대견적결과1_01 실행(군장산단) Rev00_01 실행(부산남컨가호안109-원안분) REV04" xfId="2376"/>
    <cellStyle name="_적격 _집행갑지 _부대견적의뢰" xfId="2377"/>
    <cellStyle name="_적격 _집행갑지 _부대견적의뢰_01 실행(군장산단) Rev00" xfId="2378"/>
    <cellStyle name="_적격 _집행갑지 _부대견적의뢰_01 실행(군장산단) Rev00_01 실행(부산남컨가호안109-원안분) REV04" xfId="2379"/>
    <cellStyle name="_적격 _집행갑지 _부대선정조정품의" xfId="2380"/>
    <cellStyle name="_적격 _집행갑지 _부대선정조정품의_01 실행(군장산단) Rev00" xfId="2381"/>
    <cellStyle name="_적격 _집행갑지 _부대선정조정품의_01 실행(군장산단) Rev00_01 실행(부산남컨가호안109-원안분) REV04" xfId="2382"/>
    <cellStyle name="_적격 _집행갑지 _부대입찰결과" xfId="2383"/>
    <cellStyle name="_적격 _집행갑지 _부대입찰결과_01 실행(군장산단) Rev00" xfId="2384"/>
    <cellStyle name="_적격 _집행갑지 _부대입찰결과_01 실행(군장산단) Rev00_01 실행(부산남컨가호안109-원안분) REV04" xfId="2385"/>
    <cellStyle name="_적격 _집행갑지 _부대입찰송부" xfId="2386"/>
    <cellStyle name="_적격 _집행갑지 _부대입찰송부(1차조정)" xfId="2387"/>
    <cellStyle name="_적격 _집행갑지 _부대입찰송부(1차조정)_01 실행(군장산단) Rev00" xfId="2388"/>
    <cellStyle name="_적격 _집행갑지 _부대입찰송부(1차조정)_01 실행(군장산단) Rev00_01 실행(부산남컨가호안109-원안분) REV04" xfId="2389"/>
    <cellStyle name="_적격 _집행갑지 _부대입찰송부(무안광주)" xfId="2390"/>
    <cellStyle name="_적격 _집행갑지 _부대입찰송부(무안광주)_01 실행(군장산단) Rev00" xfId="2391"/>
    <cellStyle name="_적격 _집행갑지 _부대입찰송부(무안광주)_01 실행(군장산단) Rev00_01 실행(부산남컨가호안109-원안분) REV04" xfId="2392"/>
    <cellStyle name="_적격 _집행갑지 _부대입찰송부_01 실행(군장산단) Rev00" xfId="2393"/>
    <cellStyle name="_적격 _집행갑지 _부대입찰송부_01 실행(군장산단) Rev00_01 실행(부산남컨가호안109-원안분) REV04" xfId="2394"/>
    <cellStyle name="_적격 _집행갑지 _부대입찰조정" xfId="2395"/>
    <cellStyle name="_적격 _집행갑지 _부대입찰조정(광릉숲)" xfId="2396"/>
    <cellStyle name="_적격 _집행갑지 _부대입찰조정(광릉숲)_01 실행(군장산단) Rev00" xfId="2397"/>
    <cellStyle name="_적격 _집행갑지 _부대입찰조정(광릉숲)_01 실행(군장산단) Rev00_01 실행(부산남컨가호안109-원안분) REV04" xfId="2398"/>
    <cellStyle name="_적격 _집행갑지 _부대입찰조정_01 실행(군장산단) Rev00" xfId="2399"/>
    <cellStyle name="_적격 _집행갑지 _부대입찰조정_01 실행(군장산단) Rev00_01 실행(부산남컨가호안109-원안분) REV04" xfId="2400"/>
    <cellStyle name="_적격 _집행갑지 _부대입찰특별조건및내역송부" xfId="2401"/>
    <cellStyle name="_적격 _집행갑지 _부대입찰특별조건및내역송부(최저가)" xfId="2402"/>
    <cellStyle name="_적격 _집행갑지 _부대입찰특별조건및내역송부(최저가)_01 실행(군장산단) Rev00" xfId="2403"/>
    <cellStyle name="_적격 _집행갑지 _부대입찰특별조건및내역송부(최저가)_01 실행(군장산단) Rev00_01 실행(부산남컨가호안109-원안분) REV04" xfId="2404"/>
    <cellStyle name="_적격 _집행갑지 _부대입찰특별조건및내역송부_01 실행(군장산단) Rev00" xfId="2405"/>
    <cellStyle name="_적격 _집행갑지 _부대입찰특별조건및내역송부_01 실행(군장산단) Rev00_01 실행(부산남컨가호안109-원안분) REV04" xfId="2406"/>
    <cellStyle name="_적격 _집행갑지 _투찰" xfId="2407"/>
    <cellStyle name="_적격 _집행갑지 _투찰(14-1)" xfId="2408"/>
    <cellStyle name="_적격 _집행갑지 _투찰(14-1)_01 실행(군장산단) Rev00" xfId="2409"/>
    <cellStyle name="_적격 _집행갑지 _투찰(14-1)_01 실행(군장산단) Rev00_01 실행(부산남컨가호안109-원안분) REV04" xfId="2410"/>
    <cellStyle name="_적격 _집행갑지 _투찰(8공구)" xfId="2411"/>
    <cellStyle name="_적격 _집행갑지 _투찰(8공구)_01 실행(군장산단) Rev00" xfId="2412"/>
    <cellStyle name="_적격 _집행갑지 _투찰(8공구)_01 실행(군장산단) Rev00_01 실행(부산남컨가호안109-원안분) REV04" xfId="2413"/>
    <cellStyle name="_적격 _집행갑지 _투찰(고철10-4)" xfId="2414"/>
    <cellStyle name="_적격 _집행갑지 _투찰(고철10-4)_01 실행(군장산단) Rev00" xfId="2415"/>
    <cellStyle name="_적격 _집행갑지 _투찰(고철10-4)_01 실행(군장산단) Rev00_01 실행(부산남컨가호안109-원안분) REV04" xfId="2416"/>
    <cellStyle name="_적격 _집행갑지 _투찰(무안광주3공구)" xfId="2417"/>
    <cellStyle name="_적격 _집행갑지 _투찰(무안광주3공구)_01 실행(군장산단) Rev00" xfId="2418"/>
    <cellStyle name="_적격 _집행갑지 _투찰(무안광주3공구)_01 실행(군장산단) Rev00_01 실행(부산남컨가호안109-원안분) REV04" xfId="2419"/>
    <cellStyle name="_적격 _집행갑지 _투찰(토목)" xfId="2420"/>
    <cellStyle name="_적격 _집행갑지 _투찰(토목)_01 실행(군장산단) Rev00" xfId="2421"/>
    <cellStyle name="_적격 _집행갑지 _투찰(토목)_01 실행(군장산단) Rev00_01 실행(부산남컨가호안109-원안분) REV04" xfId="2422"/>
    <cellStyle name="_적격 _집행갑지 _투찰_01 실행(군장산단) Rev00" xfId="2423"/>
    <cellStyle name="_적격 _집행갑지 _투찰_01 실행(군장산단) Rev00_01 실행(부산남컨가호안109-원안분) REV04" xfId="2424"/>
    <cellStyle name="_적격 _집행갑지 _투찰_1" xfId="2425"/>
    <cellStyle name="_적격 _집행갑지 _투찰_1_01 실행(군장산단) Rev00" xfId="2426"/>
    <cellStyle name="_적격 _집행갑지 _투찰_1_01 실행(군장산단) Rev00_01 실행(부산남컨가호안109-원안분) REV04" xfId="2427"/>
    <cellStyle name="_적격 _집행갑지 _투찰_부대견적결과" xfId="2428"/>
    <cellStyle name="_적격 _집행갑지 _투찰_부대견적결과_01 실행(군장산단) Rev00" xfId="2429"/>
    <cellStyle name="_적격 _집행갑지 _투찰_부대견적결과_01 실행(군장산단) Rev00_01 실행(부산남컨가호안109-원안분) REV04" xfId="2430"/>
    <cellStyle name="_적격 _집행갑지 _투찰_부대견적결과1" xfId="2431"/>
    <cellStyle name="_적격 _집행갑지 _투찰_부대견적결과1_01 실행(군장산단) Rev00" xfId="2432"/>
    <cellStyle name="_적격 _집행갑지 _투찰_부대견적결과1_01 실행(군장산단) Rev00_01 실행(부산남컨가호안109-원안분) REV04" xfId="2433"/>
    <cellStyle name="_적격 _집행갑지 _투찰_부대견적의뢰" xfId="2434"/>
    <cellStyle name="_적격 _집행갑지 _투찰_부대견적의뢰_01 실행(군장산단) Rev00" xfId="2435"/>
    <cellStyle name="_적격 _집행갑지 _투찰_부대견적의뢰_01 실행(군장산단) Rev00_01 실행(부산남컨가호안109-원안분) REV04" xfId="2436"/>
    <cellStyle name="_적격 _집행갑지 _투찰_부대선정조정품의" xfId="2437"/>
    <cellStyle name="_적격 _집행갑지 _투찰_부대선정조정품의_01 실행(군장산단) Rev00" xfId="2438"/>
    <cellStyle name="_적격 _집행갑지 _투찰_부대선정조정품의_01 실행(군장산단) Rev00_01 실행(부산남컨가호안109-원안분) REV04" xfId="2439"/>
    <cellStyle name="_적격 _집행갑지 _투찰_부대입찰결과" xfId="2440"/>
    <cellStyle name="_적격 _집행갑지 _투찰_부대입찰결과_01 실행(군장산단) Rev00" xfId="2441"/>
    <cellStyle name="_적격 _집행갑지 _투찰_부대입찰결과_01 실행(군장산단) Rev00_01 실행(부산남컨가호안109-원안분) REV04" xfId="2442"/>
    <cellStyle name="_적격 _집행갑지 _투찰_부대입찰송부" xfId="2443"/>
    <cellStyle name="_적격 _집행갑지 _투찰_부대입찰송부(1차조정)" xfId="2444"/>
    <cellStyle name="_적격 _집행갑지 _투찰_부대입찰송부(1차조정)_01 실행(군장산단) Rev00" xfId="2445"/>
    <cellStyle name="_적격 _집행갑지 _투찰_부대입찰송부(1차조정)_01 실행(군장산단) Rev00_01 실행(부산남컨가호안109-원안분) REV04" xfId="2446"/>
    <cellStyle name="_적격 _집행갑지 _투찰_부대입찰송부_01 실행(군장산단) Rev00" xfId="2447"/>
    <cellStyle name="_적격 _집행갑지 _투찰_부대입찰송부_01 실행(군장산단) Rev00_01 실행(부산남컨가호안109-원안분) REV04" xfId="2448"/>
    <cellStyle name="_적격 _집행갑지 _투찰_부대입찰조정" xfId="2449"/>
    <cellStyle name="_적격 _집행갑지 _투찰_부대입찰조정_01 실행(군장산단) Rev00" xfId="2450"/>
    <cellStyle name="_적격 _집행갑지 _투찰_부대입찰조정_01 실행(군장산단) Rev00_01 실행(부산남컨가호안109-원안분) REV04" xfId="2451"/>
    <cellStyle name="_적격 _집행갑지 _투찰_부대입찰특별조건및내역송부" xfId="2452"/>
    <cellStyle name="_적격 _집행갑지 _투찰_부대입찰특별조건및내역송부_01 실행(군장산단) Rev00" xfId="2453"/>
    <cellStyle name="_적격 _집행갑지 _투찰_부대입찰특별조건및내역송부_01 실행(군장산단) Rev00_01 실행(부산남컨가호안109-원안분) REV04" xfId="2454"/>
    <cellStyle name="_적격 _집행갑지 _투찰_투찰" xfId="2455"/>
    <cellStyle name="_적격 _집행갑지 _투찰_투찰(8공구)" xfId="2456"/>
    <cellStyle name="_적격 _집행갑지 _투찰_투찰(8공구)_01 실행(군장산단) Rev00" xfId="2457"/>
    <cellStyle name="_적격 _집행갑지 _투찰_투찰(8공구)_01 실행(군장산단) Rev00_01 실행(부산남컨가호안109-원안분) REV04" xfId="2458"/>
    <cellStyle name="_적격 _집행갑지 _투찰_투찰(토목)" xfId="2459"/>
    <cellStyle name="_적격 _집행갑지 _투찰_투찰(토목)_01 실행(군장산단) Rev00" xfId="2460"/>
    <cellStyle name="_적격 _집행갑지 _투찰_투찰(토목)_01 실행(군장산단) Rev00_01 실행(부산남컨가호안109-원안분) REV04" xfId="2461"/>
    <cellStyle name="_적격 _집행갑지 _투찰_투찰_01 실행(군장산단) Rev00" xfId="2462"/>
    <cellStyle name="_적격 _집행갑지 _투찰_투찰_01 실행(군장산단) Rev00_01 실행(부산남컨가호안109-원안분) REV04" xfId="2463"/>
    <cellStyle name="_적격 _집행갑지 _투찰_투찰서" xfId="2464"/>
    <cellStyle name="_적격 _집행갑지 _투찰_투찰서_01 실행(군장산단) Rev00" xfId="2465"/>
    <cellStyle name="_적격 _집행갑지 _투찰_투찰서_01 실행(군장산단) Rev00_01 실행(부산남컨가호안109-원안분) REV04" xfId="2466"/>
    <cellStyle name="_적격 _집행갑지 _투찰서" xfId="2467"/>
    <cellStyle name="_적격 _집행갑지 _투찰서_01 실행(군장산단) Rev00" xfId="2468"/>
    <cellStyle name="_적격 _집행갑지 _투찰서_01 실행(군장산단) Rev00_01 실행(부산남컨가호안109-원안분) REV04" xfId="2469"/>
    <cellStyle name="_적격 _집행설계분석 " xfId="1006"/>
    <cellStyle name="_적격 _투찰" xfId="2470"/>
    <cellStyle name="_적격 _투찰(14-1)" xfId="2471"/>
    <cellStyle name="_적격 _투찰(14-1)_01 실행(군장산단) Rev00" xfId="2472"/>
    <cellStyle name="_적격 _투찰(14-1)_01 실행(군장산단) Rev00_01 실행(부산남컨가호안109-원안분) REV04" xfId="2473"/>
    <cellStyle name="_적격 _투찰(8공구)" xfId="2474"/>
    <cellStyle name="_적격 _투찰(8공구)_01 실행(군장산단) Rev00" xfId="2475"/>
    <cellStyle name="_적격 _투찰(8공구)_01 실행(군장산단) Rev00_01 실행(부산남컨가호안109-원안분) REV04" xfId="2476"/>
    <cellStyle name="_적격 _투찰(고철10-4)" xfId="2477"/>
    <cellStyle name="_적격 _투찰(고철10-4)_01 실행(군장산단) Rev00" xfId="2478"/>
    <cellStyle name="_적격 _투찰(고철10-4)_01 실행(군장산단) Rev00_01 실행(부산남컨가호안109-원안분) REV04" xfId="2479"/>
    <cellStyle name="_적격 _투찰(무안광주3공구)" xfId="2480"/>
    <cellStyle name="_적격 _투찰(무안광주3공구)_01 실행(군장산단) Rev00" xfId="2481"/>
    <cellStyle name="_적격 _투찰(무안광주3공구)_01 실행(군장산단) Rev00_01 실행(부산남컨가호안109-원안분) REV04" xfId="2482"/>
    <cellStyle name="_적격 _투찰(토목)" xfId="2483"/>
    <cellStyle name="_적격 _투찰(토목)_01 실행(군장산단) Rev00" xfId="2484"/>
    <cellStyle name="_적격 _투찰(토목)_01 실행(군장산단) Rev00_01 실행(부산남컨가호안109-원안분) REV04" xfId="2485"/>
    <cellStyle name="_적격 _투찰_01 실행(군장산단) Rev00" xfId="2486"/>
    <cellStyle name="_적격 _투찰_01 실행(군장산단) Rev00_01 실행(부산남컨가호안109-원안분) REV04" xfId="2487"/>
    <cellStyle name="_적격 _투찰_1" xfId="2488"/>
    <cellStyle name="_적격 _투찰_1_01 실행(군장산단) Rev00" xfId="2489"/>
    <cellStyle name="_적격 _투찰_1_01 실행(군장산단) Rev00_01 실행(부산남컨가호안109-원안분) REV04" xfId="2490"/>
    <cellStyle name="_적격 _투찰_부대견적결과" xfId="2491"/>
    <cellStyle name="_적격 _투찰_부대견적결과_01 실행(군장산단) Rev00" xfId="2492"/>
    <cellStyle name="_적격 _투찰_부대견적결과_01 실행(군장산단) Rev00_01 실행(부산남컨가호안109-원안분) REV04" xfId="2493"/>
    <cellStyle name="_적격 _투찰_부대견적결과1" xfId="2494"/>
    <cellStyle name="_적격 _투찰_부대견적결과1_01 실행(군장산단) Rev00" xfId="2495"/>
    <cellStyle name="_적격 _투찰_부대견적결과1_01 실행(군장산단) Rev00_01 실행(부산남컨가호안109-원안분) REV04" xfId="2496"/>
    <cellStyle name="_적격 _투찰_부대견적의뢰" xfId="2497"/>
    <cellStyle name="_적격 _투찰_부대견적의뢰_01 실행(군장산단) Rev00" xfId="2498"/>
    <cellStyle name="_적격 _투찰_부대견적의뢰_01 실행(군장산단) Rev00_01 실행(부산남컨가호안109-원안분) REV04" xfId="2499"/>
    <cellStyle name="_적격 _투찰_부대선정조정품의" xfId="2500"/>
    <cellStyle name="_적격 _투찰_부대선정조정품의_01 실행(군장산단) Rev00" xfId="2501"/>
    <cellStyle name="_적격 _투찰_부대선정조정품의_01 실행(군장산단) Rev00_01 실행(부산남컨가호안109-원안분) REV04" xfId="2502"/>
    <cellStyle name="_적격 _투찰_부대입찰결과" xfId="2503"/>
    <cellStyle name="_적격 _투찰_부대입찰결과_01 실행(군장산단) Rev00" xfId="2504"/>
    <cellStyle name="_적격 _투찰_부대입찰결과_01 실행(군장산단) Rev00_01 실행(부산남컨가호안109-원안분) REV04" xfId="2505"/>
    <cellStyle name="_적격 _투찰_부대입찰송부" xfId="2506"/>
    <cellStyle name="_적격 _투찰_부대입찰송부(1차조정)" xfId="2507"/>
    <cellStyle name="_적격 _투찰_부대입찰송부(1차조정)_01 실행(군장산단) Rev00" xfId="2508"/>
    <cellStyle name="_적격 _투찰_부대입찰송부(1차조정)_01 실행(군장산단) Rev00_01 실행(부산남컨가호안109-원안분) REV04" xfId="2509"/>
    <cellStyle name="_적격 _투찰_부대입찰송부_01 실행(군장산단) Rev00" xfId="2510"/>
    <cellStyle name="_적격 _투찰_부대입찰송부_01 실행(군장산단) Rev00_01 실행(부산남컨가호안109-원안분) REV04" xfId="2511"/>
    <cellStyle name="_적격 _투찰_부대입찰조정" xfId="2512"/>
    <cellStyle name="_적격 _투찰_부대입찰조정_01 실행(군장산단) Rev00" xfId="2513"/>
    <cellStyle name="_적격 _투찰_부대입찰조정_01 실행(군장산단) Rev00_01 실행(부산남컨가호안109-원안분) REV04" xfId="2514"/>
    <cellStyle name="_적격 _투찰_부대입찰특별조건및내역송부" xfId="2515"/>
    <cellStyle name="_적격 _투찰_부대입찰특별조건및내역송부_01 실행(군장산단) Rev00" xfId="2516"/>
    <cellStyle name="_적격 _투찰_부대입찰특별조건및내역송부_01 실행(군장산단) Rev00_01 실행(부산남컨가호안109-원안분) REV04" xfId="2517"/>
    <cellStyle name="_적격 _투찰_투찰" xfId="2518"/>
    <cellStyle name="_적격 _투찰_투찰(8공구)" xfId="2519"/>
    <cellStyle name="_적격 _투찰_투찰(8공구)_01 실행(군장산단) Rev00" xfId="2520"/>
    <cellStyle name="_적격 _투찰_투찰(8공구)_01 실행(군장산단) Rev00_01 실행(부산남컨가호안109-원안분) REV04" xfId="2521"/>
    <cellStyle name="_적격 _투찰_투찰(토목)" xfId="2522"/>
    <cellStyle name="_적격 _투찰_투찰(토목)_01 실행(군장산단) Rev00" xfId="2523"/>
    <cellStyle name="_적격 _투찰_투찰(토목)_01 실행(군장산단) Rev00_01 실행(부산남컨가호안109-원안분) REV04" xfId="2524"/>
    <cellStyle name="_적격 _투찰_투찰_01 실행(군장산단) Rev00" xfId="2525"/>
    <cellStyle name="_적격 _투찰_투찰_01 실행(군장산단) Rev00_01 실행(부산남컨가호안109-원안분) REV04" xfId="2526"/>
    <cellStyle name="_적격 _투찰_투찰서" xfId="2527"/>
    <cellStyle name="_적격 _투찰_투찰서_01 실행(군장산단) Rev00" xfId="2528"/>
    <cellStyle name="_적격 _투찰_투찰서_01 실행(군장산단) Rev00_01 실행(부산남컨가호안109-원안분) REV04" xfId="2529"/>
    <cellStyle name="_적격 _투찰서" xfId="2530"/>
    <cellStyle name="_적격 _투찰서_01 실행(군장산단) Rev00" xfId="2531"/>
    <cellStyle name="_적격 _투찰서_01 실행(군장산단) Rev00_01 실행(부산남컨가호안109-원안분) REV04" xfId="2532"/>
    <cellStyle name="_적격(화산) " xfId="265"/>
    <cellStyle name="_적격(화산) _01 실행(군장산단) Rev00" xfId="2533"/>
    <cellStyle name="_적격(화산) _01 실행(군장산단) Rev00_01 실행(부산남컨가호안109-원안분) REV04" xfId="2534"/>
    <cellStyle name="_적격(화산) _DOBUN" xfId="1043"/>
    <cellStyle name="_적격(화산) _NAE" xfId="1044"/>
    <cellStyle name="_적격(화산) _견갑" xfId="1007"/>
    <cellStyle name="_적격(화산) _견갑 (2)" xfId="1008"/>
    <cellStyle name="_적격(화산) _견갑 (3)" xfId="1009"/>
    <cellStyle name="_적격(화산) _견갑 (4)" xfId="1010"/>
    <cellStyle name="_적격(화산) _견갑1 (2)" xfId="1011"/>
    <cellStyle name="_적격(화산) _견적1" xfId="1012"/>
    <cellStyle name="_적격(화산) _견적1 (2)" xfId="1013"/>
    <cellStyle name="_적격(화산) _견적2 (2)" xfId="1014"/>
    <cellStyle name="_적격(화산) _견적3 (2)" xfId="1015"/>
    <cellStyle name="_적격(화산) _단가대비" xfId="1016"/>
    <cellStyle name="_적격(화산) _본오오목천" xfId="1017"/>
    <cellStyle name="_적격(화산) _부대견적결과" xfId="2535"/>
    <cellStyle name="_적격(화산) _부대견적결과_01 실행(군장산단) Rev00" xfId="2536"/>
    <cellStyle name="_적격(화산) _부대견적결과_01 실행(군장산단) Rev00_01 실행(부산남컨가호안109-원안분) REV04" xfId="2537"/>
    <cellStyle name="_적격(화산) _부대견적결과1" xfId="2538"/>
    <cellStyle name="_적격(화산) _부대견적결과1_01 실행(군장산단) Rev00" xfId="2539"/>
    <cellStyle name="_적격(화산) _부대견적결과1_01 실행(군장산단) Rev00_01 실행(부산남컨가호안109-원안분) REV04" xfId="2540"/>
    <cellStyle name="_적격(화산) _부대견적의뢰" xfId="2541"/>
    <cellStyle name="_적격(화산) _부대견적의뢰_01 실행(군장산단) Rev00" xfId="2542"/>
    <cellStyle name="_적격(화산) _부대견적의뢰_01 실행(군장산단) Rev00_01 실행(부산남컨가호안109-원안분) REV04" xfId="2543"/>
    <cellStyle name="_적격(화산) _부대선정조정품의" xfId="2544"/>
    <cellStyle name="_적격(화산) _부대선정조정품의_01 실행(군장산단) Rev00" xfId="2545"/>
    <cellStyle name="_적격(화산) _부대선정조정품의_01 실행(군장산단) Rev00_01 실행(부산남컨가호안109-원안분) REV04" xfId="2546"/>
    <cellStyle name="_적격(화산) _부대입찰결과" xfId="2547"/>
    <cellStyle name="_적격(화산) _부대입찰결과_01 실행(군장산단) Rev00" xfId="2548"/>
    <cellStyle name="_적격(화산) _부대입찰결과_01 실행(군장산단) Rev00_01 실행(부산남컨가호안109-원안분) REV04" xfId="2549"/>
    <cellStyle name="_적격(화산) _부대입찰송부" xfId="2550"/>
    <cellStyle name="_적격(화산) _부대입찰송부(1차조정)" xfId="2551"/>
    <cellStyle name="_적격(화산) _부대입찰송부(1차조정)_01 실행(군장산단) Rev00" xfId="2552"/>
    <cellStyle name="_적격(화산) _부대입찰송부(1차조정)_01 실행(군장산단) Rev00_01 실행(부산남컨가호안109-원안분) REV04" xfId="2553"/>
    <cellStyle name="_적격(화산) _부대입찰송부(무안광주)" xfId="2554"/>
    <cellStyle name="_적격(화산) _부대입찰송부(무안광주)_01 실행(군장산단) Rev00" xfId="2555"/>
    <cellStyle name="_적격(화산) _부대입찰송부(무안광주)_01 실행(군장산단) Rev00_01 실행(부산남컨가호안109-원안분) REV04" xfId="2556"/>
    <cellStyle name="_적격(화산) _부대입찰송부_01 실행(군장산단) Rev00" xfId="2557"/>
    <cellStyle name="_적격(화산) _부대입찰송부_01 실행(군장산단) Rev00_01 실행(부산남컨가호안109-원안분) REV04" xfId="2558"/>
    <cellStyle name="_적격(화산) _부대입찰조정" xfId="2559"/>
    <cellStyle name="_적격(화산) _부대입찰조정(광릉숲)" xfId="2560"/>
    <cellStyle name="_적격(화산) _부대입찰조정(광릉숲)_01 실행(군장산단) Rev00" xfId="2561"/>
    <cellStyle name="_적격(화산) _부대입찰조정(광릉숲)_01 실행(군장산단) Rev00_01 실행(부산남컨가호안109-원안분) REV04" xfId="2562"/>
    <cellStyle name="_적격(화산) _부대입찰조정_01 실행(군장산단) Rev00" xfId="2563"/>
    <cellStyle name="_적격(화산) _부대입찰조정_01 실행(군장산단) Rev00_01 실행(부산남컨가호안109-원안분) REV04" xfId="2564"/>
    <cellStyle name="_적격(화산) _부대입찰특별조건및내역송부" xfId="2565"/>
    <cellStyle name="_적격(화산) _부대입찰특별조건및내역송부(최저가)" xfId="2566"/>
    <cellStyle name="_적격(화산) _부대입찰특별조건및내역송부(최저가)_01 실행(군장산단) Rev00" xfId="2567"/>
    <cellStyle name="_적격(화산) _부대입찰특별조건및내역송부(최저가)_01 실행(군장산단) Rev00_01 실행(부산남컨가호안109-원안분) REV04" xfId="2568"/>
    <cellStyle name="_적격(화산) _부대입찰특별조건및내역송부_01 실행(군장산단) Rev00" xfId="2569"/>
    <cellStyle name="_적격(화산) _부대입찰특별조건및내역송부_01 실행(군장산단) Rev00_01 실행(부산남컨가호안109-원안분) REV04" xfId="2570"/>
    <cellStyle name="_적격(화산) _부대철콘 (2)" xfId="1018"/>
    <cellStyle name="_적격(화산) _부대철콘 (3)" xfId="1019"/>
    <cellStyle name="_적격(화산) _부대철콘 (4)" xfId="1020"/>
    <cellStyle name="_적격(화산) _부대토공 (2)" xfId="1021"/>
    <cellStyle name="_적격(화산) _부대토공 (3)" xfId="1022"/>
    <cellStyle name="_적격(화산) _부별지" xfId="1023"/>
    <cellStyle name="_적격(화산) _부별지_buip (2)" xfId="1024"/>
    <cellStyle name="_적격(화산) _부별지_ip (2)" xfId="1025"/>
    <cellStyle name="_적격(화산) _부별지_jipbun (2)" xfId="1026"/>
    <cellStyle name="_적격(화산) _설계" xfId="1027"/>
    <cellStyle name="_적격(화산) _설계 (2)" xfId="1028"/>
    <cellStyle name="_적격(화산) _입찰 (2)" xfId="1029"/>
    <cellStyle name="_적격(화산) _집갑 (2)" xfId="1030"/>
    <cellStyle name="_적격(화산) _집행 (2)" xfId="1031"/>
    <cellStyle name="_적격(화산) _집행 (93)" xfId="1032"/>
    <cellStyle name="_적격(화산) _철콘 (2)" xfId="1033"/>
    <cellStyle name="_적격(화산) _철콘 (3)" xfId="1034"/>
    <cellStyle name="_적격(화산) _철콘 (4)" xfId="1035"/>
    <cellStyle name="_적격(화산) _철콘 (5)" xfId="1036"/>
    <cellStyle name="_적격(화산) _토공 (2)" xfId="1037"/>
    <cellStyle name="_적격(화산) _투찰" xfId="2571"/>
    <cellStyle name="_적격(화산) _투찰(14-1)" xfId="2572"/>
    <cellStyle name="_적격(화산) _투찰(14-1)_01 실행(군장산단) Rev00" xfId="2573"/>
    <cellStyle name="_적격(화산) _투찰(14-1)_01 실행(군장산단) Rev00_01 실행(부산남컨가호안109-원안분) REV04" xfId="2574"/>
    <cellStyle name="_적격(화산) _투찰(8공구)" xfId="2575"/>
    <cellStyle name="_적격(화산) _투찰(8공구)_01 실행(군장산단) Rev00" xfId="2576"/>
    <cellStyle name="_적격(화산) _투찰(8공구)_01 실행(군장산단) Rev00_01 실행(부산남컨가호안109-원안분) REV04" xfId="2577"/>
    <cellStyle name="_적격(화산) _투찰(고철10-4)" xfId="2578"/>
    <cellStyle name="_적격(화산) _투찰(고철10-4)_01 실행(군장산단) Rev00" xfId="2579"/>
    <cellStyle name="_적격(화산) _투찰(고철10-4)_01 실행(군장산단) Rev00_01 실행(부산남컨가호안109-원안분) REV04" xfId="2580"/>
    <cellStyle name="_적격(화산) _투찰(무안광주3공구)" xfId="2581"/>
    <cellStyle name="_적격(화산) _투찰(무안광주3공구)_01 실행(군장산단) Rev00" xfId="2582"/>
    <cellStyle name="_적격(화산) _투찰(무안광주3공구)_01 실행(군장산단) Rev00_01 실행(부산남컨가호안109-원안분) REV04" xfId="2583"/>
    <cellStyle name="_적격(화산) _투찰(토목)" xfId="2584"/>
    <cellStyle name="_적격(화산) _투찰(토목)_01 실행(군장산단) Rev00" xfId="2585"/>
    <cellStyle name="_적격(화산) _투찰(토목)_01 실행(군장산단) Rev00_01 실행(부산남컨가호안109-원안분) REV04" xfId="2586"/>
    <cellStyle name="_적격(화산) _투찰_01 실행(군장산단) Rev00" xfId="2587"/>
    <cellStyle name="_적격(화산) _투찰_01 실행(군장산단) Rev00_01 실행(부산남컨가호안109-원안분) REV04" xfId="2588"/>
    <cellStyle name="_적격(화산) _투찰_1" xfId="2589"/>
    <cellStyle name="_적격(화산) _투찰_1_01 실행(군장산단) Rev00" xfId="2590"/>
    <cellStyle name="_적격(화산) _투찰_1_01 실행(군장산단) Rev00_01 실행(부산남컨가호안109-원안분) REV04" xfId="2591"/>
    <cellStyle name="_적격(화산) _투찰_부대견적결과" xfId="2592"/>
    <cellStyle name="_적격(화산) _투찰_부대견적결과_01 실행(군장산단) Rev00" xfId="2593"/>
    <cellStyle name="_적격(화산) _투찰_부대견적결과_01 실행(군장산단) Rev00_01 실행(부산남컨가호안109-원안분) REV04" xfId="2594"/>
    <cellStyle name="_적격(화산) _투찰_부대견적결과1" xfId="2595"/>
    <cellStyle name="_적격(화산) _투찰_부대견적결과1_01 실행(군장산단) Rev00" xfId="2596"/>
    <cellStyle name="_적격(화산) _투찰_부대견적결과1_01 실행(군장산단) Rev00_01 실행(부산남컨가호안109-원안분) REV04" xfId="2597"/>
    <cellStyle name="_적격(화산) _투찰_부대견적의뢰" xfId="2598"/>
    <cellStyle name="_적격(화산) _투찰_부대견적의뢰_01 실행(군장산단) Rev00" xfId="2599"/>
    <cellStyle name="_적격(화산) _투찰_부대견적의뢰_01 실행(군장산단) Rev00_01 실행(부산남컨가호안109-원안분) REV04" xfId="2600"/>
    <cellStyle name="_적격(화산) _투찰_부대선정조정품의" xfId="2601"/>
    <cellStyle name="_적격(화산) _투찰_부대선정조정품의_01 실행(군장산단) Rev00" xfId="2602"/>
    <cellStyle name="_적격(화산) _투찰_부대선정조정품의_01 실행(군장산단) Rev00_01 실행(부산남컨가호안109-원안분) REV04" xfId="2603"/>
    <cellStyle name="_적격(화산) _투찰_부대입찰결과" xfId="2604"/>
    <cellStyle name="_적격(화산) _투찰_부대입찰결과_01 실행(군장산단) Rev00" xfId="2605"/>
    <cellStyle name="_적격(화산) _투찰_부대입찰결과_01 실행(군장산단) Rev00_01 실행(부산남컨가호안109-원안분) REV04" xfId="2606"/>
    <cellStyle name="_적격(화산) _투찰_부대입찰송부" xfId="2607"/>
    <cellStyle name="_적격(화산) _투찰_부대입찰송부(1차조정)" xfId="2608"/>
    <cellStyle name="_적격(화산) _투찰_부대입찰송부(1차조정)_01 실행(군장산단) Rev00" xfId="2609"/>
    <cellStyle name="_적격(화산) _투찰_부대입찰송부(1차조정)_01 실행(군장산단) Rev00_01 실행(부산남컨가호안109-원안분) REV04" xfId="2610"/>
    <cellStyle name="_적격(화산) _투찰_부대입찰송부_01 실행(군장산단) Rev00" xfId="2611"/>
    <cellStyle name="_적격(화산) _투찰_부대입찰송부_01 실행(군장산단) Rev00_01 실행(부산남컨가호안109-원안분) REV04" xfId="2612"/>
    <cellStyle name="_적격(화산) _투찰_부대입찰조정" xfId="2613"/>
    <cellStyle name="_적격(화산) _투찰_부대입찰조정_01 실행(군장산단) Rev00" xfId="2614"/>
    <cellStyle name="_적격(화산) _투찰_부대입찰조정_01 실행(군장산단) Rev00_01 실행(부산남컨가호안109-원안분) REV04" xfId="2615"/>
    <cellStyle name="_적격(화산) _투찰_부대입찰특별조건및내역송부" xfId="2616"/>
    <cellStyle name="_적격(화산) _투찰_부대입찰특별조건및내역송부_01 실행(군장산단) Rev00" xfId="2617"/>
    <cellStyle name="_적격(화산) _투찰_부대입찰특별조건및내역송부_01 실행(군장산단) Rev00_01 실행(부산남컨가호안109-원안분) REV04" xfId="2618"/>
    <cellStyle name="_적격(화산) _투찰_투찰" xfId="2619"/>
    <cellStyle name="_적격(화산) _투찰_투찰(8공구)" xfId="2620"/>
    <cellStyle name="_적격(화산) _투찰_투찰(8공구)_01 실행(군장산단) Rev00" xfId="2621"/>
    <cellStyle name="_적격(화산) _투찰_투찰(8공구)_01 실행(군장산단) Rev00_01 실행(부산남컨가호안109-원안분) REV04" xfId="2622"/>
    <cellStyle name="_적격(화산) _투찰_투찰(토목)" xfId="2623"/>
    <cellStyle name="_적격(화산) _투찰_투찰(토목)_01 실행(군장산단) Rev00" xfId="2624"/>
    <cellStyle name="_적격(화산) _투찰_투찰(토목)_01 실행(군장산단) Rev00_01 실행(부산남컨가호안109-원안분) REV04" xfId="2625"/>
    <cellStyle name="_적격(화산) _투찰_투찰_01 실행(군장산단) Rev00" xfId="2626"/>
    <cellStyle name="_적격(화산) _투찰_투찰_01 실행(군장산단) Rev00_01 실행(부산남컨가호안109-원안분) REV04" xfId="2627"/>
    <cellStyle name="_적격(화산) _투찰_투찰서" xfId="2628"/>
    <cellStyle name="_적격(화산) _투찰_투찰서_01 실행(군장산단) Rev00" xfId="2629"/>
    <cellStyle name="_적격(화산) _투찰_투찰서_01 실행(군장산단) Rev00_01 실행(부산남컨가호안109-원안분) REV04" xfId="2630"/>
    <cellStyle name="_적격(화산) _투찰서" xfId="2631"/>
    <cellStyle name="_적격(화산) _투찰서_01 실행(군장산단) Rev00" xfId="2632"/>
    <cellStyle name="_적격(화산) _투찰서_01 실행(군장산단) Rev00_01 실행(부산남컨가호안109-원안분) REV04" xfId="2633"/>
    <cellStyle name="_적격(화산) _하도1 (2)" xfId="1038"/>
    <cellStyle name="_적격(화산) _하사항" xfId="1039"/>
    <cellStyle name="_적격(화산) _하사항_buip (2)" xfId="1040"/>
    <cellStyle name="_적격(화산) _하사항_ip (2)" xfId="1041"/>
    <cellStyle name="_적격(화산) _하사항_jipbun (2)" xfId="1042"/>
    <cellStyle name="_적격예상투찰" xfId="2634"/>
    <cellStyle name="_적격예상투찰_01 실행(군장산단) Rev00" xfId="2635"/>
    <cellStyle name="_적격예상투찰_01 실행(군장산단) Rev00_01 실행(부산남컨가호안109-원안분) REV04" xfId="2636"/>
    <cellStyle name="_적격예상투찰_적격" xfId="2637"/>
    <cellStyle name="_적격예상투찰_적격_01 실행(군장산단) Rev00" xfId="2638"/>
    <cellStyle name="_적격예상투찰_적격_01 실행(군장산단) Rev00_01 실행(부산남컨가호안109-원안분) REV04" xfId="2639"/>
    <cellStyle name="_적격예상투찰_적격심사평가" xfId="2640"/>
    <cellStyle name="_적격예상투찰_적격심사평가_01 실행(군장산단) Rev00" xfId="2641"/>
    <cellStyle name="_적격예상투찰_적격심사평가_01 실행(군장산단) Rev00_01 실행(부산남컨가호안109-원안분) REV04" xfId="2642"/>
    <cellStyle name="_적지적수" xfId="6526"/>
    <cellStyle name="_전기공사 내역(근로복지공단)-88-051208" xfId="3684"/>
    <cellStyle name="_전남상수도(투찰)⑤-2.42%" xfId="2643"/>
    <cellStyle name="_전산보완개발" xfId="6527"/>
    <cellStyle name="_전용선구간" xfId="6528"/>
    <cellStyle name="_접근불능지역(최종)" xfId="3685"/>
    <cellStyle name="_정보이용시스템" xfId="6529"/>
    <cellStyle name="_정사영상제작_소프트웨어" xfId="3686"/>
    <cellStyle name="_정읍시내역서_최종" xfId="3687"/>
    <cellStyle name="_제1보급창(총괄)" xfId="3688"/>
    <cellStyle name="_제1보급창SW유지보수(총괄)" xfId="3689"/>
    <cellStyle name="_제안견적서" xfId="3690"/>
    <cellStyle name="_조달청_계약내역(기성1차)" xfId="3691"/>
    <cellStyle name="_조만강하천기본계획변경" xfId="3692"/>
    <cellStyle name="_종합개선대책" xfId="6530"/>
    <cellStyle name="_종합통제보안 견적(선도_KTN_토공)_20060206" xfId="3693"/>
    <cellStyle name="_종합평가용역" xfId="6531"/>
    <cellStyle name="_주공_실행예산산출_040903_협상 (2)" xfId="3694"/>
    <cellStyle name="_중도관광지(타당성조사2)" xfId="266"/>
    <cellStyle name="_지구단위계획재정비-설계예산서" xfId="267"/>
    <cellStyle name="_지속가능한산림자원육성계획" xfId="6532"/>
    <cellStyle name="_지식정보DB" xfId="6533"/>
    <cellStyle name="_지역특화특구2" xfId="268"/>
    <cellStyle name="_지원센타" xfId="6534"/>
    <cellStyle name="_지정과제1분기실적(확정990408)" xfId="269"/>
    <cellStyle name="_지정과제1분기실적(확정990408)_1" xfId="270"/>
    <cellStyle name="_지정과제2차심의list" xfId="271"/>
    <cellStyle name="_지정과제2차심의list_1" xfId="272"/>
    <cellStyle name="_지정과제2차심의list_2" xfId="273"/>
    <cellStyle name="_지정과제2차심의결과" xfId="274"/>
    <cellStyle name="_지정과제2차심의결과(금액조정후최종)" xfId="275"/>
    <cellStyle name="_지정과제2차심의결과(금액조정후최종)_1" xfId="276"/>
    <cellStyle name="_지정과제2차심의결과(금액조정후최종)_1_dimon" xfId="1045"/>
    <cellStyle name="_지정과제2차심의결과(금액조정후최종)_1_경영개선실적보고(전주공장)" xfId="277"/>
    <cellStyle name="_지정과제2차심의결과(금액조정후최종)_1_별첨1_2" xfId="278"/>
    <cellStyle name="_지정과제2차심의결과(금액조정후최종)_1_제안과제집계표(공장전체)" xfId="279"/>
    <cellStyle name="_지정과제2차심의결과(금액조정후최종)_dimon" xfId="1046"/>
    <cellStyle name="_지정과제2차심의결과(금액조정후최종)_경영개선실적보고(전주공장)" xfId="280"/>
    <cellStyle name="_지정과제2차심의결과(금액조정후최종)_별첨1_2" xfId="281"/>
    <cellStyle name="_지정과제2차심의결과(금액조정후최종)_제안과제집계표(공장전체)" xfId="282"/>
    <cellStyle name="_지정과제2차심의결과_1" xfId="283"/>
    <cellStyle name="_지질조사비(본댐좌우안)-2" xfId="284"/>
    <cellStyle name="_지하시설물(도로77㎞)측량설계10.31(최종)2급 15개" xfId="3695"/>
    <cellStyle name="_지하시설물_시스템_설계내역서" xfId="3696"/>
    <cellStyle name="_지하시설물관리현장지원시스템구축 산출내역서_1.0" xfId="3697"/>
    <cellStyle name="_지하시설물구축총괄분" xfId="3698"/>
    <cellStyle name="_지하시설물통합관리설계내역서_1.0" xfId="3699"/>
    <cellStyle name="_지하시설물통합및굴착복구관리 설계내역서_1.1" xfId="3700"/>
    <cellStyle name="_지하통합 보완개발 예상비용_v1" xfId="3701"/>
    <cellStyle name="_진단복" xfId="6535"/>
    <cellStyle name="_진안군폐기물처리시설" xfId="3702"/>
    <cellStyle name="_진안용담댐인근타당성검토" xfId="3703"/>
    <cellStyle name="_진천관말 이토변설치설계" xfId="285"/>
    <cellStyle name="_진천관말 이토변설치설계_댐직하류 하천정비(환경)사업 기본계획 및 실시설계용역-수공용" xfId="286"/>
    <cellStyle name="_진천관말 이토변설치설계_댐직하류 하천정비(환경)사업 기본계획 및 실시설계용역-수공용_용담댐직하류 하천정비공사 설계예산서(남원작성)-" xfId="287"/>
    <cellStyle name="_진천관말 이토변설치설계_댐직하류 하천정비(환경)사업 기본계획 및 실시설계용역-수공용_용담댐직하류 하천정비공사 설계예산서(남원작성)-_용담댐하류하천환경정비사업설계예산서(건희)" xfId="3704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신천-금호강)" xfId="3705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706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707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전체)" xfId="3708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709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710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711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욱수천 하천재해예방사업 내역서" xfId="3712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713"/>
    <cellStyle name="_진천관말 이토변설치설계_댐직하류 하천정비(환경)사업 기본계획 및 실시설계용역-수공용_용담댐직하류 하천정비공사 설계예산서(남원작성)-_욱수천 하천재해예방사업 내역서" xfId="3714"/>
    <cellStyle name="_진천관말 이토변설치설계_댐직하류 하천정비(환경)사업 기본계획 및 실시설계용역-수공용_용담댐직하류 하천정비공사 설계예산서(남원작성)-_욱수천 하천재해예방사업 내역서_002 욱수천정비공사실시설계 내역서_090113" xfId="3715"/>
    <cellStyle name="_진천관말 이토변설치설계_댐직하류 하천정비(환경)사업 기본계획 및 실시설계용역-수공용_용담댐하류하천환경정비사업설계예산서(건희)" xfId="3716"/>
    <cellStyle name="_진천관말 이토변설치설계_댐직하류 하천정비(환경)사업 기본계획 및 실시설계용역-수공용_용담댐하류하천환경정비사업설계예산서(건희)_설계내역서(신천-금호강)" xfId="3717"/>
    <cellStyle name="_진천관말 이토변설치설계_댐직하류 하천정비(환경)사업 기본계획 및 실시설계용역-수공용_용담댐하류하천환경정비사업설계예산서(건희)_설계내역서(신천-금호강)_욱수천 하천재해예방사업 내역서" xfId="3718"/>
    <cellStyle name="_진천관말 이토변설치설계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719"/>
    <cellStyle name="_진천관말 이토변설치설계_댐직하류 하천정비(환경)사업 기본계획 및 실시설계용역-수공용_용담댐하류하천환경정비사업설계예산서(건희)_설계내역서(전체)" xfId="3720"/>
    <cellStyle name="_진천관말 이토변설치설계_댐직하류 하천정비(환경)사업 기본계획 및 실시설계용역-수공용_용담댐하류하천환경정비사업설계예산서(건희)_설계내역서(전체)_욱수천 하천재해예방사업 내역서" xfId="3721"/>
    <cellStyle name="_진천관말 이토변설치설계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722"/>
    <cellStyle name="_진천관말 이토변설치설계_댐직하류 하천정비(환경)사업 기본계획 및 실시설계용역-수공용_용담댐하류하천환경정비사업설계예산서(건희)_용담댐하류하천환경정비사업설계예산서(건희)" xfId="3723"/>
    <cellStyle name="_진천관말 이토변설치설계_댐직하류 하천정비(환경)사업 기본계획 및 실시설계용역-수공용_용담댐하류하천환경정비사업설계예산서(건희)_욱수천 하천재해예방사업 내역서" xfId="3724"/>
    <cellStyle name="_진천관말 이토변설치설계_댐직하류 하천정비(환경)사업 기본계획 및 실시설계용역-수공용_용담댐하류하천환경정비사업설계예산서(건희)_욱수천 하천재해예방사업 내역서_002 욱수천정비공사실시설계 내역서_090113" xfId="3725"/>
    <cellStyle name="_진천관말 이토변설치설계_댐직하류 하천정비(환경)사업 기본계획 및 실시설계용역-수공용_욱수천 하천재해예방사업 내역서" xfId="3726"/>
    <cellStyle name="_진천관말 이토변설치설계_댐직하류 하천정비(환경)사업 기본계획 및 실시설계용역-수공용_욱수천 하천재해예방사업 내역서_002 욱수천정비공사실시설계 내역서_090113" xfId="3727"/>
    <cellStyle name="_진천관말 이토변설치설계_용담댐하류하천환경정비사업설계예산서(건희)" xfId="3728"/>
    <cellStyle name="_진천관말 이토변설치설계_용담댐하류하천환경정비사업설계예산서(건희)_설계내역서(신천-금호강)" xfId="3729"/>
    <cellStyle name="_진천관말 이토변설치설계_용담댐하류하천환경정비사업설계예산서(건희)_설계내역서(신천-금호강)_욱수천 하천재해예방사업 내역서" xfId="3730"/>
    <cellStyle name="_진천관말 이토변설치설계_용담댐하류하천환경정비사업설계예산서(건희)_설계내역서(신천-금호강)_욱수천 하천재해예방사업 내역서_002 욱수천정비공사실시설계 내역서_090113" xfId="3731"/>
    <cellStyle name="_진천관말 이토변설치설계_용담댐하류하천환경정비사업설계예산서(건희)_설계내역서(전체)" xfId="3732"/>
    <cellStyle name="_진천관말 이토변설치설계_용담댐하류하천환경정비사업설계예산서(건희)_설계내역서(전체)_욱수천 하천재해예방사업 내역서" xfId="3733"/>
    <cellStyle name="_진천관말 이토변설치설계_용담댐하류하천환경정비사업설계예산서(건희)_설계내역서(전체)_욱수천 하천재해예방사업 내역서_002 욱수천정비공사실시설계 내역서_090113" xfId="3734"/>
    <cellStyle name="_진천관말 이토변설치설계_용담댐하류하천환경정비사업설계예산서(건희)_용담댐하류하천환경정비사업설계예산서(건희)" xfId="3735"/>
    <cellStyle name="_진천관말 이토변설치설계_용담댐하류하천환경정비사업설계예산서(건희)_욱수천 하천재해예방사업 내역서" xfId="3736"/>
    <cellStyle name="_진천관말 이토변설치설계_용담댐하류하천환경정비사업설계예산서(건희)_욱수천 하천재해예방사업 내역서_002 욱수천정비공사실시설계 내역서_090113" xfId="3737"/>
    <cellStyle name="_진천관말 이토변설치설계_욱수천 하천재해예방사업 내역서" xfId="3738"/>
    <cellStyle name="_진천관말 이토변설치설계_욱수천 하천재해예방사업 내역서_002 욱수천정비공사실시설계 내역서_090113" xfId="3739"/>
    <cellStyle name="_진해지형시설수동입력용역최종" xfId="288"/>
    <cellStyle name="_집중관리(981231)" xfId="289"/>
    <cellStyle name="_집중관리(981231)_1" xfId="290"/>
    <cellStyle name="_집중관리(지정과제및 양식)" xfId="291"/>
    <cellStyle name="_집중관리(지정과제및 양식)_1" xfId="292"/>
    <cellStyle name="_집행갑지 " xfId="293"/>
    <cellStyle name="_집행갑지 _01 실행(군장산단) Rev00" xfId="2644"/>
    <cellStyle name="_집행갑지 _01 실행(군장산단) Rev00_01 실행(부산남컨가호안109-원안분) REV04" xfId="2645"/>
    <cellStyle name="_집행갑지 _부대견적결과" xfId="2646"/>
    <cellStyle name="_집행갑지 _부대견적결과_01 실행(군장산단) Rev00" xfId="2647"/>
    <cellStyle name="_집행갑지 _부대견적결과_01 실행(군장산단) Rev00_01 실행(부산남컨가호안109-원안분) REV04" xfId="2648"/>
    <cellStyle name="_집행갑지 _부대견적결과1" xfId="2649"/>
    <cellStyle name="_집행갑지 _부대견적결과1_01 실행(군장산단) Rev00" xfId="2650"/>
    <cellStyle name="_집행갑지 _부대견적결과1_01 실행(군장산단) Rev00_01 실행(부산남컨가호안109-원안분) REV04" xfId="2651"/>
    <cellStyle name="_집행갑지 _부대견적의뢰" xfId="2652"/>
    <cellStyle name="_집행갑지 _부대견적의뢰_01 실행(군장산단) Rev00" xfId="2653"/>
    <cellStyle name="_집행갑지 _부대견적의뢰_01 실행(군장산단) Rev00_01 실행(부산남컨가호안109-원안분) REV04" xfId="2654"/>
    <cellStyle name="_집행갑지 _부대선정조정품의" xfId="2655"/>
    <cellStyle name="_집행갑지 _부대선정조정품의_01 실행(군장산단) Rev00" xfId="2656"/>
    <cellStyle name="_집행갑지 _부대선정조정품의_01 실행(군장산단) Rev00_01 실행(부산남컨가호안109-원안분) REV04" xfId="2657"/>
    <cellStyle name="_집행갑지 _부대입찰결과" xfId="2658"/>
    <cellStyle name="_집행갑지 _부대입찰결과_01 실행(군장산단) Rev00" xfId="2659"/>
    <cellStyle name="_집행갑지 _부대입찰결과_01 실행(군장산단) Rev00_01 실행(부산남컨가호안109-원안분) REV04" xfId="2660"/>
    <cellStyle name="_집행갑지 _부대입찰송부" xfId="2661"/>
    <cellStyle name="_집행갑지 _부대입찰송부(1차조정)" xfId="2662"/>
    <cellStyle name="_집행갑지 _부대입찰송부(1차조정)_01 실행(군장산단) Rev00" xfId="2663"/>
    <cellStyle name="_집행갑지 _부대입찰송부(1차조정)_01 실행(군장산단) Rev00_01 실행(부산남컨가호안109-원안분) REV04" xfId="2664"/>
    <cellStyle name="_집행갑지 _부대입찰송부(무안광주)" xfId="2665"/>
    <cellStyle name="_집행갑지 _부대입찰송부(무안광주)_01 실행(군장산단) Rev00" xfId="2666"/>
    <cellStyle name="_집행갑지 _부대입찰송부(무안광주)_01 실행(군장산단) Rev00_01 실행(부산남컨가호안109-원안분) REV04" xfId="2667"/>
    <cellStyle name="_집행갑지 _부대입찰송부_01 실행(군장산단) Rev00" xfId="2668"/>
    <cellStyle name="_집행갑지 _부대입찰송부_01 실행(군장산단) Rev00_01 실행(부산남컨가호안109-원안분) REV04" xfId="2669"/>
    <cellStyle name="_집행갑지 _부대입찰조정" xfId="2670"/>
    <cellStyle name="_집행갑지 _부대입찰조정(광릉숲)" xfId="2671"/>
    <cellStyle name="_집행갑지 _부대입찰조정(광릉숲)_01 실행(군장산단) Rev00" xfId="2672"/>
    <cellStyle name="_집행갑지 _부대입찰조정(광릉숲)_01 실행(군장산단) Rev00_01 실행(부산남컨가호안109-원안분) REV04" xfId="2673"/>
    <cellStyle name="_집행갑지 _부대입찰조정_01 실행(군장산단) Rev00" xfId="2674"/>
    <cellStyle name="_집행갑지 _부대입찰조정_01 실행(군장산단) Rev00_01 실행(부산남컨가호안109-원안분) REV04" xfId="2675"/>
    <cellStyle name="_집행갑지 _부대입찰특별조건및내역송부" xfId="2676"/>
    <cellStyle name="_집행갑지 _부대입찰특별조건및내역송부(최저가)" xfId="2677"/>
    <cellStyle name="_집행갑지 _부대입찰특별조건및내역송부(최저가)_01 실행(군장산단) Rev00" xfId="2678"/>
    <cellStyle name="_집행갑지 _부대입찰특별조건및내역송부(최저가)_01 실행(군장산단) Rev00_01 실행(부산남컨가호안109-원안분) REV04" xfId="2679"/>
    <cellStyle name="_집행갑지 _부대입찰특별조건및내역송부_01 실행(군장산단) Rev00" xfId="2680"/>
    <cellStyle name="_집행갑지 _부대입찰특별조건및내역송부_01 실행(군장산단) Rev00_01 실행(부산남컨가호안109-원안분) REV04" xfId="2681"/>
    <cellStyle name="_집행갑지 _투찰" xfId="2682"/>
    <cellStyle name="_집행갑지 _투찰(14-1)" xfId="2683"/>
    <cellStyle name="_집행갑지 _투찰(14-1)_01 실행(군장산단) Rev00" xfId="2684"/>
    <cellStyle name="_집행갑지 _투찰(14-1)_01 실행(군장산단) Rev00_01 실행(부산남컨가호안109-원안분) REV04" xfId="2685"/>
    <cellStyle name="_집행갑지 _투찰(8공구)" xfId="2686"/>
    <cellStyle name="_집행갑지 _투찰(8공구)_01 실행(군장산단) Rev00" xfId="2687"/>
    <cellStyle name="_집행갑지 _투찰(8공구)_01 실행(군장산단) Rev00_01 실행(부산남컨가호안109-원안분) REV04" xfId="2688"/>
    <cellStyle name="_집행갑지 _투찰(고철10-4)" xfId="2689"/>
    <cellStyle name="_집행갑지 _투찰(고철10-4)_01 실행(군장산단) Rev00" xfId="2690"/>
    <cellStyle name="_집행갑지 _투찰(고철10-4)_01 실행(군장산단) Rev00_01 실행(부산남컨가호안109-원안분) REV04" xfId="2691"/>
    <cellStyle name="_집행갑지 _투찰(무안광주3공구)" xfId="2692"/>
    <cellStyle name="_집행갑지 _투찰(무안광주3공구)_01 실행(군장산단) Rev00" xfId="2693"/>
    <cellStyle name="_집행갑지 _투찰(무안광주3공구)_01 실행(군장산단) Rev00_01 실행(부산남컨가호안109-원안분) REV04" xfId="2694"/>
    <cellStyle name="_집행갑지 _투찰(토목)" xfId="2695"/>
    <cellStyle name="_집행갑지 _투찰(토목)_01 실행(군장산단) Rev00" xfId="2696"/>
    <cellStyle name="_집행갑지 _투찰(토목)_01 실행(군장산단) Rev00_01 실행(부산남컨가호안109-원안분) REV04" xfId="2697"/>
    <cellStyle name="_집행갑지 _투찰_01 실행(군장산단) Rev00" xfId="2698"/>
    <cellStyle name="_집행갑지 _투찰_01 실행(군장산단) Rev00_01 실행(부산남컨가호안109-원안분) REV04" xfId="2699"/>
    <cellStyle name="_집행갑지 _투찰_1" xfId="2700"/>
    <cellStyle name="_집행갑지 _투찰_1_01 실행(군장산단) Rev00" xfId="2701"/>
    <cellStyle name="_집행갑지 _투찰_1_01 실행(군장산단) Rev00_01 실행(부산남컨가호안109-원안분) REV04" xfId="2702"/>
    <cellStyle name="_집행갑지 _투찰_부대견적결과" xfId="2703"/>
    <cellStyle name="_집행갑지 _투찰_부대견적결과_01 실행(군장산단) Rev00" xfId="2704"/>
    <cellStyle name="_집행갑지 _투찰_부대견적결과_01 실행(군장산단) Rev00_01 실행(부산남컨가호안109-원안분) REV04" xfId="2705"/>
    <cellStyle name="_집행갑지 _투찰_부대견적결과1" xfId="2706"/>
    <cellStyle name="_집행갑지 _투찰_부대견적결과1_01 실행(군장산단) Rev00" xfId="2707"/>
    <cellStyle name="_집행갑지 _투찰_부대견적결과1_01 실행(군장산단) Rev00_01 실행(부산남컨가호안109-원안분) REV04" xfId="2708"/>
    <cellStyle name="_집행갑지 _투찰_부대견적의뢰" xfId="2709"/>
    <cellStyle name="_집행갑지 _투찰_부대견적의뢰_01 실행(군장산단) Rev00" xfId="2710"/>
    <cellStyle name="_집행갑지 _투찰_부대견적의뢰_01 실행(군장산단) Rev00_01 실행(부산남컨가호안109-원안분) REV04" xfId="2711"/>
    <cellStyle name="_집행갑지 _투찰_부대선정조정품의" xfId="2712"/>
    <cellStyle name="_집행갑지 _투찰_부대선정조정품의_01 실행(군장산단) Rev00" xfId="2713"/>
    <cellStyle name="_집행갑지 _투찰_부대선정조정품의_01 실행(군장산단) Rev00_01 실행(부산남컨가호안109-원안분) REV04" xfId="2714"/>
    <cellStyle name="_집행갑지 _투찰_부대입찰결과" xfId="2715"/>
    <cellStyle name="_집행갑지 _투찰_부대입찰결과_01 실행(군장산단) Rev00" xfId="2716"/>
    <cellStyle name="_집행갑지 _투찰_부대입찰결과_01 실행(군장산단) Rev00_01 실행(부산남컨가호안109-원안분) REV04" xfId="2717"/>
    <cellStyle name="_집행갑지 _투찰_부대입찰송부" xfId="2718"/>
    <cellStyle name="_집행갑지 _투찰_부대입찰송부(1차조정)" xfId="2719"/>
    <cellStyle name="_집행갑지 _투찰_부대입찰송부(1차조정)_01 실행(군장산단) Rev00" xfId="2720"/>
    <cellStyle name="_집행갑지 _투찰_부대입찰송부(1차조정)_01 실행(군장산단) Rev00_01 실행(부산남컨가호안109-원안분) REV04" xfId="2721"/>
    <cellStyle name="_집행갑지 _투찰_부대입찰송부_01 실행(군장산단) Rev00" xfId="2722"/>
    <cellStyle name="_집행갑지 _투찰_부대입찰송부_01 실행(군장산단) Rev00_01 실행(부산남컨가호안109-원안분) REV04" xfId="2723"/>
    <cellStyle name="_집행갑지 _투찰_부대입찰조정" xfId="2724"/>
    <cellStyle name="_집행갑지 _투찰_부대입찰조정_01 실행(군장산단) Rev00" xfId="2725"/>
    <cellStyle name="_집행갑지 _투찰_부대입찰조정_01 실행(군장산단) Rev00_01 실행(부산남컨가호안109-원안분) REV04" xfId="2726"/>
    <cellStyle name="_집행갑지 _투찰_부대입찰특별조건및내역송부" xfId="2727"/>
    <cellStyle name="_집행갑지 _투찰_부대입찰특별조건및내역송부_01 실행(군장산단) Rev00" xfId="2728"/>
    <cellStyle name="_집행갑지 _투찰_부대입찰특별조건및내역송부_01 실행(군장산단) Rev00_01 실행(부산남컨가호안109-원안분) REV04" xfId="2729"/>
    <cellStyle name="_집행갑지 _투찰_투찰" xfId="2730"/>
    <cellStyle name="_집행갑지 _투찰_투찰(8공구)" xfId="2731"/>
    <cellStyle name="_집행갑지 _투찰_투찰(8공구)_01 실행(군장산단) Rev00" xfId="2732"/>
    <cellStyle name="_집행갑지 _투찰_투찰(8공구)_01 실행(군장산단) Rev00_01 실행(부산남컨가호안109-원안분) REV04" xfId="2733"/>
    <cellStyle name="_집행갑지 _투찰_투찰(토목)" xfId="2734"/>
    <cellStyle name="_집행갑지 _투찰_투찰(토목)_01 실행(군장산단) Rev00" xfId="2735"/>
    <cellStyle name="_집행갑지 _투찰_투찰(토목)_01 실행(군장산단) Rev00_01 실행(부산남컨가호안109-원안분) REV04" xfId="2736"/>
    <cellStyle name="_집행갑지 _투찰_투찰_01 실행(군장산단) Rev00" xfId="2737"/>
    <cellStyle name="_집행갑지 _투찰_투찰_01 실행(군장산단) Rev00_01 실행(부산남컨가호안109-원안분) REV04" xfId="2738"/>
    <cellStyle name="_집행갑지 _투찰_투찰서" xfId="2739"/>
    <cellStyle name="_집행갑지 _투찰_투찰서_01 실행(군장산단) Rev00" xfId="2740"/>
    <cellStyle name="_집행갑지 _투찰_투찰서_01 실행(군장산단) Rev00_01 실행(부산남컨가호안109-원안분) REV04" xfId="2741"/>
    <cellStyle name="_집행갑지 _투찰서" xfId="2742"/>
    <cellStyle name="_집행갑지 _투찰서_01 실행(군장산단) Rev00" xfId="2743"/>
    <cellStyle name="_집행갑지 _투찰서_01 실행(군장산단) Rev00_01 실행(부산남컨가호안109-원안분) REV04" xfId="2744"/>
    <cellStyle name="_차집수량총괄서" xfId="294"/>
    <cellStyle name="_차집수량총괄서_댐직하류 하천정비(환경)사업 기본계획 및 실시설계용역-수공용" xfId="295"/>
    <cellStyle name="_차집수량총괄서_댐직하류 하천정비(환경)사업 기본계획 및 실시설계용역-수공용_용담댐직하류 하천정비공사 설계예산서(남원작성)-" xfId="296"/>
    <cellStyle name="_차집수량총괄서_댐직하류 하천정비(환경)사업 기본계획 및 실시설계용역-수공용_용담댐직하류 하천정비공사 설계예산서(남원작성)-_용담댐하류하천환경정비사업설계예산서(건희)" xfId="3740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신천-금호강)" xfId="3741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742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743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전체)" xfId="3744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745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746"/>
    <cellStyle name="_차집수량총괄서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747"/>
    <cellStyle name="_차집수량총괄서_댐직하류 하천정비(환경)사업 기본계획 및 실시설계용역-수공용_용담댐직하류 하천정비공사 설계예산서(남원작성)-_용담댐하류하천환경정비사업설계예산서(건희)_욱수천 하천재해예방사업 내역서" xfId="3748"/>
    <cellStyle name="_차집수량총괄서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749"/>
    <cellStyle name="_차집수량총괄서_댐직하류 하천정비(환경)사업 기본계획 및 실시설계용역-수공용_용담댐직하류 하천정비공사 설계예산서(남원작성)-_욱수천 하천재해예방사업 내역서" xfId="3750"/>
    <cellStyle name="_차집수량총괄서_댐직하류 하천정비(환경)사업 기본계획 및 실시설계용역-수공용_용담댐직하류 하천정비공사 설계예산서(남원작성)-_욱수천 하천재해예방사업 내역서_002 욱수천정비공사실시설계 내역서_090113" xfId="3751"/>
    <cellStyle name="_차집수량총괄서_댐직하류 하천정비(환경)사업 기본계획 및 실시설계용역-수공용_용담댐하류하천환경정비사업설계예산서(건희)" xfId="3752"/>
    <cellStyle name="_차집수량총괄서_댐직하류 하천정비(환경)사업 기본계획 및 실시설계용역-수공용_용담댐하류하천환경정비사업설계예산서(건희)_설계내역서(신천-금호강)" xfId="3753"/>
    <cellStyle name="_차집수량총괄서_댐직하류 하천정비(환경)사업 기본계획 및 실시설계용역-수공용_용담댐하류하천환경정비사업설계예산서(건희)_설계내역서(신천-금호강)_욱수천 하천재해예방사업 내역서" xfId="3754"/>
    <cellStyle name="_차집수량총괄서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755"/>
    <cellStyle name="_차집수량총괄서_댐직하류 하천정비(환경)사업 기본계획 및 실시설계용역-수공용_용담댐하류하천환경정비사업설계예산서(건희)_설계내역서(전체)" xfId="3756"/>
    <cellStyle name="_차집수량총괄서_댐직하류 하천정비(환경)사업 기본계획 및 실시설계용역-수공용_용담댐하류하천환경정비사업설계예산서(건희)_설계내역서(전체)_욱수천 하천재해예방사업 내역서" xfId="3757"/>
    <cellStyle name="_차집수량총괄서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758"/>
    <cellStyle name="_차집수량총괄서_댐직하류 하천정비(환경)사업 기본계획 및 실시설계용역-수공용_용담댐하류하천환경정비사업설계예산서(건희)_용담댐하류하천환경정비사업설계예산서(건희)" xfId="3759"/>
    <cellStyle name="_차집수량총괄서_댐직하류 하천정비(환경)사업 기본계획 및 실시설계용역-수공용_용담댐하류하천환경정비사업설계예산서(건희)_욱수천 하천재해예방사업 내역서" xfId="3760"/>
    <cellStyle name="_차집수량총괄서_댐직하류 하천정비(환경)사업 기본계획 및 실시설계용역-수공용_용담댐하류하천환경정비사업설계예산서(건희)_욱수천 하천재해예방사업 내역서_002 욱수천정비공사실시설계 내역서_090113" xfId="3761"/>
    <cellStyle name="_차집수량총괄서_댐직하류 하천정비(환경)사업 기본계획 및 실시설계용역-수공용_욱수천 하천재해예방사업 내역서" xfId="3762"/>
    <cellStyle name="_차집수량총괄서_댐직하류 하천정비(환경)사업 기본계획 및 실시설계용역-수공용_욱수천 하천재해예방사업 내역서_002 욱수천정비공사실시설계 내역서_090113" xfId="3763"/>
    <cellStyle name="_차집수량총괄서_용담댐하류하천환경정비사업설계예산서(건희)" xfId="3764"/>
    <cellStyle name="_차집수량총괄서_용담댐하류하천환경정비사업설계예산서(건희)_설계내역서(신천-금호강)" xfId="3765"/>
    <cellStyle name="_차집수량총괄서_용담댐하류하천환경정비사업설계예산서(건희)_설계내역서(신천-금호강)_욱수천 하천재해예방사업 내역서" xfId="3766"/>
    <cellStyle name="_차집수량총괄서_용담댐하류하천환경정비사업설계예산서(건희)_설계내역서(신천-금호강)_욱수천 하천재해예방사업 내역서_002 욱수천정비공사실시설계 내역서_090113" xfId="3767"/>
    <cellStyle name="_차집수량총괄서_용담댐하류하천환경정비사업설계예산서(건희)_설계내역서(전체)" xfId="3768"/>
    <cellStyle name="_차집수량총괄서_용담댐하류하천환경정비사업설계예산서(건희)_설계내역서(전체)_욱수천 하천재해예방사업 내역서" xfId="3769"/>
    <cellStyle name="_차집수량총괄서_용담댐하류하천환경정비사업설계예산서(건희)_설계내역서(전체)_욱수천 하천재해예방사업 내역서_002 욱수천정비공사실시설계 내역서_090113" xfId="3770"/>
    <cellStyle name="_차집수량총괄서_용담댐하류하천환경정비사업설계예산서(건희)_용담댐하류하천환경정비사업설계예산서(건희)" xfId="3771"/>
    <cellStyle name="_차집수량총괄서_용담댐하류하천환경정비사업설계예산서(건희)_욱수천 하천재해예방사업 내역서" xfId="3772"/>
    <cellStyle name="_차집수량총괄서_용담댐하류하천환경정비사업설계예산서(건희)_욱수천 하천재해예방사업 내역서_002 욱수천정비공사실시설계 내역서_090113" xfId="3773"/>
    <cellStyle name="_차집수량총괄서_욱수천 하천재해예방사업 내역서" xfId="3774"/>
    <cellStyle name="_차집수량총괄서_욱수천 하천재해예방사업 내역서_002 욱수천정비공사실시설계 내역서_090113" xfId="3775"/>
    <cellStyle name="_차천외 3개하천 하천기본계획 수립 용역 내역서(20090113)" xfId="3776"/>
    <cellStyle name="_참고자료" xfId="3777"/>
    <cellStyle name="_창원 북면지역 도시개발사업(감계)" xfId="2745"/>
    <cellStyle name="_창원 북면지역 도시개발사업(동전)" xfId="2746"/>
    <cellStyle name="_창원상수도(투찰)-0.815%" xfId="2747"/>
    <cellStyle name="_창원상수도(투찰)-0.815%②" xfId="2748"/>
    <cellStyle name="_철도청서울건설" xfId="6536"/>
    <cellStyle name="_청소년문화시설 조성사업 사전재해 견적서" xfId="3778"/>
    <cellStyle name="_총괄" xfId="6537"/>
    <cellStyle name="_총괄단가산출근거표" xfId="3779"/>
    <cellStyle name="_총괄최종내역" xfId="3780"/>
    <cellStyle name="_최종내역서" xfId="297"/>
    <cellStyle name="_최종원가(GIS)" xfId="3781"/>
    <cellStyle name="_최종원가(기반시설)" xfId="3782"/>
    <cellStyle name="_최종원가(방범)" xfId="3783"/>
    <cellStyle name="_최종원가(인테리어)" xfId="3784"/>
    <cellStyle name="_최종원가(종합보안)" xfId="3785"/>
    <cellStyle name="_추곡" xfId="298"/>
    <cellStyle name="_추곡_라멘교 토공" xfId="299"/>
    <cellStyle name="_추곡_추곡" xfId="300"/>
    <cellStyle name="_추곡_추곡_라멘교 토공" xfId="301"/>
    <cellStyle name="_추곡_추곡_포장" xfId="302"/>
    <cellStyle name="_추곡_추곡_포장_라멘교 토공" xfId="303"/>
    <cellStyle name="_추곡_포장" xfId="304"/>
    <cellStyle name="_추곡_포장_라멘교 토공" xfId="305"/>
    <cellStyle name="_추진내용" xfId="6538"/>
    <cellStyle name="_충주댐초소설치공사(변경설계서,최종)" xfId="306"/>
    <cellStyle name="_충주댐초소설치공사(변경설계서,최종)_댐직하류 하천정비(환경)사업 기본계획 및 실시설계용역-수공용" xfId="307"/>
    <cellStyle name="_충주댐초소설치공사(변경설계서,최종)_댐직하류 하천정비(환경)사업 기본계획 및 실시설계용역-수공용_용담댐직하류 하천정비공사 설계예산서(남원작성)-" xfId="308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" xfId="3786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신천-금호강)" xfId="3787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788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789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전체)" xfId="3790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791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792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793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욱수천 하천재해예방사업 내역서" xfId="3794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795"/>
    <cellStyle name="_충주댐초소설치공사(변경설계서,최종)_댐직하류 하천정비(환경)사업 기본계획 및 실시설계용역-수공용_용담댐직하류 하천정비공사 설계예산서(남원작성)-_욱수천 하천재해예방사업 내역서" xfId="3796"/>
    <cellStyle name="_충주댐초소설치공사(변경설계서,최종)_댐직하류 하천정비(환경)사업 기본계획 및 실시설계용역-수공용_용담댐직하류 하천정비공사 설계예산서(남원작성)-_욱수천 하천재해예방사업 내역서_002 욱수천정비공사실시설계 내역서_090113" xfId="3797"/>
    <cellStyle name="_충주댐초소설치공사(변경설계서,최종)_댐직하류 하천정비(환경)사업 기본계획 및 실시설계용역-수공용_용담댐하류하천환경정비사업설계예산서(건희)" xfId="3798"/>
    <cellStyle name="_충주댐초소설치공사(변경설계서,최종)_댐직하류 하천정비(환경)사업 기본계획 및 실시설계용역-수공용_용담댐하류하천환경정비사업설계예산서(건희)_설계내역서(신천-금호강)" xfId="3799"/>
    <cellStyle name="_충주댐초소설치공사(변경설계서,최종)_댐직하류 하천정비(환경)사업 기본계획 및 실시설계용역-수공용_용담댐하류하천환경정비사업설계예산서(건희)_설계내역서(신천-금호강)_욱수천 하천재해예방사업 내역서" xfId="3800"/>
    <cellStyle name="_충주댐초소설치공사(변경설계서,최종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801"/>
    <cellStyle name="_충주댐초소설치공사(변경설계서,최종)_댐직하류 하천정비(환경)사업 기본계획 및 실시설계용역-수공용_용담댐하류하천환경정비사업설계예산서(건희)_설계내역서(전체)" xfId="3802"/>
    <cellStyle name="_충주댐초소설치공사(변경설계서,최종)_댐직하류 하천정비(환경)사업 기본계획 및 실시설계용역-수공용_용담댐하류하천환경정비사업설계예산서(건희)_설계내역서(전체)_욱수천 하천재해예방사업 내역서" xfId="3803"/>
    <cellStyle name="_충주댐초소설치공사(변경설계서,최종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804"/>
    <cellStyle name="_충주댐초소설치공사(변경설계서,최종)_댐직하류 하천정비(환경)사업 기본계획 및 실시설계용역-수공용_용담댐하류하천환경정비사업설계예산서(건희)_용담댐하류하천환경정비사업설계예산서(건희)" xfId="3805"/>
    <cellStyle name="_충주댐초소설치공사(변경설계서,최종)_댐직하류 하천정비(환경)사업 기본계획 및 실시설계용역-수공용_용담댐하류하천환경정비사업설계예산서(건희)_욱수천 하천재해예방사업 내역서" xfId="3806"/>
    <cellStyle name="_충주댐초소설치공사(변경설계서,최종)_댐직하류 하천정비(환경)사업 기본계획 및 실시설계용역-수공용_용담댐하류하천환경정비사업설계예산서(건희)_욱수천 하천재해예방사업 내역서_002 욱수천정비공사실시설계 내역서_090113" xfId="3807"/>
    <cellStyle name="_충주댐초소설치공사(변경설계서,최종)_댐직하류 하천정비(환경)사업 기본계획 및 실시설계용역-수공용_욱수천 하천재해예방사업 내역서" xfId="3808"/>
    <cellStyle name="_충주댐초소설치공사(변경설계서,최종)_댐직하류 하천정비(환경)사업 기본계획 및 실시설계용역-수공용_욱수천 하천재해예방사업 내역서_002 욱수천정비공사실시설계 내역서_090113" xfId="3809"/>
    <cellStyle name="_충주댐초소설치공사(변경설계서,최종)_용담댐하류하천환경정비사업설계예산서(건희)" xfId="3810"/>
    <cellStyle name="_충주댐초소설치공사(변경설계서,최종)_용담댐하류하천환경정비사업설계예산서(건희)_설계내역서(신천-금호강)" xfId="3811"/>
    <cellStyle name="_충주댐초소설치공사(변경설계서,최종)_용담댐하류하천환경정비사업설계예산서(건희)_설계내역서(신천-금호강)_욱수천 하천재해예방사업 내역서" xfId="3812"/>
    <cellStyle name="_충주댐초소설치공사(변경설계서,최종)_용담댐하류하천환경정비사업설계예산서(건희)_설계내역서(신천-금호강)_욱수천 하천재해예방사업 내역서_002 욱수천정비공사실시설계 내역서_090113" xfId="3813"/>
    <cellStyle name="_충주댐초소설치공사(변경설계서,최종)_용담댐하류하천환경정비사업설계예산서(건희)_설계내역서(전체)" xfId="3814"/>
    <cellStyle name="_충주댐초소설치공사(변경설계서,최종)_용담댐하류하천환경정비사업설계예산서(건희)_설계내역서(전체)_욱수천 하천재해예방사업 내역서" xfId="3815"/>
    <cellStyle name="_충주댐초소설치공사(변경설계서,최종)_용담댐하류하천환경정비사업설계예산서(건희)_설계내역서(전체)_욱수천 하천재해예방사업 내역서_002 욱수천정비공사실시설계 내역서_090113" xfId="3816"/>
    <cellStyle name="_충주댐초소설치공사(변경설계서,최종)_용담댐하류하천환경정비사업설계예산서(건희)_용담댐하류하천환경정비사업설계예산서(건희)" xfId="3817"/>
    <cellStyle name="_충주댐초소설치공사(변경설계서,최종)_용담댐하류하천환경정비사업설계예산서(건희)_욱수천 하천재해예방사업 내역서" xfId="3818"/>
    <cellStyle name="_충주댐초소설치공사(변경설계서,최종)_용담댐하류하천환경정비사업설계예산서(건희)_욱수천 하천재해예방사업 내역서_002 욱수천정비공사실시설계 내역서_090113" xfId="3819"/>
    <cellStyle name="_충주댐초소설치공사(변경설계서,최종)_욱수천 하천재해예방사업 내역서" xfId="3820"/>
    <cellStyle name="_충주댐초소설치공사(변경설계서,최종)_욱수천 하천재해예방사업 내역서_002 욱수천정비공사실시설계 내역서_090113" xfId="3821"/>
    <cellStyle name="_측량(항측,감계)" xfId="2749"/>
    <cellStyle name="_측량(항측,동전)" xfId="2750"/>
    <cellStyle name="_코마스HW(1023)" xfId="3822"/>
    <cellStyle name="_콜상담" xfId="6539"/>
    <cellStyle name="_콜상담_1" xfId="6540"/>
    <cellStyle name="_콜센타" xfId="6541"/>
    <cellStyle name="_콜센타_ATS장치" xfId="6542"/>
    <cellStyle name="_콜센타_Book1" xfId="6543"/>
    <cellStyle name="_콜센타_IT화 지원사업" xfId="6544"/>
    <cellStyle name="_콜센타_MSDS" xfId="6545"/>
    <cellStyle name="_콜센타_pdf변환" xfId="6546"/>
    <cellStyle name="_콜센타_RFID 개성공단(최종안)" xfId="6547"/>
    <cellStyle name="_콜센타_감응속도측정기" xfId="6548"/>
    <cellStyle name="_콜센타_고압용안전밸브시험기" xfId="6549"/>
    <cellStyle name="_콜센타_공기제어장치등22점" xfId="6550"/>
    <cellStyle name="_콜센타_공정표예시" xfId="6551"/>
    <cellStyle name="_콜센타_디자인삽화" xfId="6552"/>
    <cellStyle name="_콜센타_멀티미디어웹컨텐츠" xfId="6553"/>
    <cellStyle name="_콜센타_문화콘텐츠닷컴(최종)" xfId="6554"/>
    <cellStyle name="_콜센타_비디오복사" xfId="6555"/>
    <cellStyle name="_콜센타_사업장유해위험성" xfId="6556"/>
    <cellStyle name="_콜센타_산지이용구분도" xfId="6557"/>
    <cellStyle name="_콜센타_안전보건활동지원공정표(최종본)" xfId="6558"/>
    <cellStyle name="_콜센타_애니메이션" xfId="6559"/>
    <cellStyle name="_콜센타_영상콘텐츠" xfId="6560"/>
    <cellStyle name="_콜센타_웹진" xfId="6561"/>
    <cellStyle name="_콜센타_인력지원" xfId="6562"/>
    <cellStyle name="_콜센타_인사행정(기능점수)" xfId="6563"/>
    <cellStyle name="_콜센타_임업연구정보" xfId="6564"/>
    <cellStyle name="_콜센타_장비유지보수" xfId="6565"/>
    <cellStyle name="_콜센타_지속가능한산림자원육성계획" xfId="6566"/>
    <cellStyle name="_콜센타_지원정보" xfId="6567"/>
    <cellStyle name="_콜센타_진단복" xfId="6568"/>
    <cellStyle name="_콜센타_추진내용" xfId="6569"/>
    <cellStyle name="_콜센타_컨텐츠" xfId="6570"/>
    <cellStyle name="_콜센타_콜상담" xfId="6571"/>
    <cellStyle name="_콜센타_통화연결음" xfId="6572"/>
    <cellStyle name="_콜센타_홍보동영상" xfId="6573"/>
    <cellStyle name="_콜센타_힌국학고전원문" xfId="6574"/>
    <cellStyle name="_타월" xfId="6575"/>
    <cellStyle name="_턴테이블내역서" xfId="6576"/>
    <cellStyle name="_토류판 설치작업" xfId="309"/>
    <cellStyle name="_토류판 설치작업_댐직하류 하천정비(환경)사업 기본계획 및 실시설계용역-수공용" xfId="310"/>
    <cellStyle name="_토류판 설치작업_댐직하류 하천정비(환경)사업 기본계획 및 실시설계용역-수공용_용담댐직하류 하천정비공사 설계예산서(남원작성)-" xfId="311"/>
    <cellStyle name="_토류판 설치작업_댐직하류 하천정비(환경)사업 기본계획 및 실시설계용역-수공용_용담댐직하류 하천정비공사 설계예산서(남원작성)-_용담댐하류하천환경정비사업설계예산서(건희)" xfId="3823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신천-금호강)" xfId="3824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825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826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전체)" xfId="3827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828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829"/>
    <cellStyle name="_토류판 설치작업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830"/>
    <cellStyle name="_토류판 설치작업_댐직하류 하천정비(환경)사업 기본계획 및 실시설계용역-수공용_용담댐직하류 하천정비공사 설계예산서(남원작성)-_용담댐하류하천환경정비사업설계예산서(건희)_욱수천 하천재해예방사업 내역서" xfId="3831"/>
    <cellStyle name="_토류판 설치작업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832"/>
    <cellStyle name="_토류판 설치작업_댐직하류 하천정비(환경)사업 기본계획 및 실시설계용역-수공용_용담댐직하류 하천정비공사 설계예산서(남원작성)-_욱수천 하천재해예방사업 내역서" xfId="3833"/>
    <cellStyle name="_토류판 설치작업_댐직하류 하천정비(환경)사업 기본계획 및 실시설계용역-수공용_용담댐직하류 하천정비공사 설계예산서(남원작성)-_욱수천 하천재해예방사업 내역서_002 욱수천정비공사실시설계 내역서_090113" xfId="3834"/>
    <cellStyle name="_토류판 설치작업_댐직하류 하천정비(환경)사업 기본계획 및 실시설계용역-수공용_용담댐하류하천환경정비사업설계예산서(건희)" xfId="3835"/>
    <cellStyle name="_토류판 설치작업_댐직하류 하천정비(환경)사업 기본계획 및 실시설계용역-수공용_용담댐하류하천환경정비사업설계예산서(건희)_설계내역서(신천-금호강)" xfId="3836"/>
    <cellStyle name="_토류판 설치작업_댐직하류 하천정비(환경)사업 기본계획 및 실시설계용역-수공용_용담댐하류하천환경정비사업설계예산서(건희)_설계내역서(신천-금호강)_욱수천 하천재해예방사업 내역서" xfId="3837"/>
    <cellStyle name="_토류판 설치작업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838"/>
    <cellStyle name="_토류판 설치작업_댐직하류 하천정비(환경)사업 기본계획 및 실시설계용역-수공용_용담댐하류하천환경정비사업설계예산서(건희)_설계내역서(전체)" xfId="3839"/>
    <cellStyle name="_토류판 설치작업_댐직하류 하천정비(환경)사업 기본계획 및 실시설계용역-수공용_용담댐하류하천환경정비사업설계예산서(건희)_설계내역서(전체)_욱수천 하천재해예방사업 내역서" xfId="3840"/>
    <cellStyle name="_토류판 설치작업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841"/>
    <cellStyle name="_토류판 설치작업_댐직하류 하천정비(환경)사업 기본계획 및 실시설계용역-수공용_용담댐하류하천환경정비사업설계예산서(건희)_용담댐하류하천환경정비사업설계예산서(건희)" xfId="3842"/>
    <cellStyle name="_토류판 설치작업_댐직하류 하천정비(환경)사업 기본계획 및 실시설계용역-수공용_용담댐하류하천환경정비사업설계예산서(건희)_욱수천 하천재해예방사업 내역서" xfId="3843"/>
    <cellStyle name="_토류판 설치작업_댐직하류 하천정비(환경)사업 기본계획 및 실시설계용역-수공용_용담댐하류하천환경정비사업설계예산서(건희)_욱수천 하천재해예방사업 내역서_002 욱수천정비공사실시설계 내역서_090113" xfId="3844"/>
    <cellStyle name="_토류판 설치작업_댐직하류 하천정비(환경)사업 기본계획 및 실시설계용역-수공용_욱수천 하천재해예방사업 내역서" xfId="3845"/>
    <cellStyle name="_토류판 설치작업_댐직하류 하천정비(환경)사업 기본계획 및 실시설계용역-수공용_욱수천 하천재해예방사업 내역서_002 욱수천정비공사실시설계 내역서_090113" xfId="3846"/>
    <cellStyle name="_토류판 설치작업_용담댐하류하천환경정비사업설계예산서(건희)" xfId="3847"/>
    <cellStyle name="_토류판 설치작업_용담댐하류하천환경정비사업설계예산서(건희)_설계내역서(신천-금호강)" xfId="3848"/>
    <cellStyle name="_토류판 설치작업_용담댐하류하천환경정비사업설계예산서(건희)_설계내역서(신천-금호강)_욱수천 하천재해예방사업 내역서" xfId="3849"/>
    <cellStyle name="_토류판 설치작업_용담댐하류하천환경정비사업설계예산서(건희)_설계내역서(신천-금호강)_욱수천 하천재해예방사업 내역서_002 욱수천정비공사실시설계 내역서_090113" xfId="3850"/>
    <cellStyle name="_토류판 설치작업_용담댐하류하천환경정비사업설계예산서(건희)_설계내역서(전체)" xfId="3851"/>
    <cellStyle name="_토류판 설치작업_용담댐하류하천환경정비사업설계예산서(건희)_설계내역서(전체)_욱수천 하천재해예방사업 내역서" xfId="3852"/>
    <cellStyle name="_토류판 설치작업_용담댐하류하천환경정비사업설계예산서(건희)_설계내역서(전체)_욱수천 하천재해예방사업 내역서_002 욱수천정비공사실시설계 내역서_090113" xfId="3853"/>
    <cellStyle name="_토류판 설치작업_용담댐하류하천환경정비사업설계예산서(건희)_용담댐하류하천환경정비사업설계예산서(건희)" xfId="3854"/>
    <cellStyle name="_토류판 설치작업_용담댐하류하천환경정비사업설계예산서(건희)_욱수천 하천재해예방사업 내역서" xfId="3855"/>
    <cellStyle name="_토류판 설치작업_용담댐하류하천환경정비사업설계예산서(건희)_욱수천 하천재해예방사업 내역서_002 욱수천정비공사실시설계 내역서_090113" xfId="3856"/>
    <cellStyle name="_토류판 설치작업_욱수천 하천재해예방사업 내역서" xfId="3857"/>
    <cellStyle name="_토류판 설치작업_욱수천 하천재해예방사업 내역서_002 욱수천정비공사실시설계 내역서_090113" xfId="3858"/>
    <cellStyle name="_토질내역서(우곡)" xfId="312"/>
    <cellStyle name="_토질부문설계변경내역서" xfId="313"/>
    <cellStyle name="_토질조사(감계)" xfId="2751"/>
    <cellStyle name="_토질조사(동전)" xfId="2752"/>
    <cellStyle name="_토질조사내역서(부안)" xfId="314"/>
    <cellStyle name="_통계프로그램" xfId="6577"/>
    <cellStyle name="_통합보훈행정" xfId="6578"/>
    <cellStyle name="_투찰" xfId="2753"/>
    <cellStyle name="_투찰(14-1)" xfId="2754"/>
    <cellStyle name="_투찰(14-1)_01 실행(군장산단) Rev00" xfId="2755"/>
    <cellStyle name="_투찰(14-1)_01 실행(군장산단) Rev00_01 실행(부산남컨가호안109-원안분) REV04" xfId="2756"/>
    <cellStyle name="_투찰(8공구)" xfId="2757"/>
    <cellStyle name="_투찰(8공구)_01 실행(군장산단) Rev00" xfId="2758"/>
    <cellStyle name="_투찰(8공구)_01 실행(군장산단) Rev00_01 실행(부산남컨가호안109-원안분) REV04" xfId="2759"/>
    <cellStyle name="_투찰(고철10-4)" xfId="2760"/>
    <cellStyle name="_투찰(고철10-4)_01 실행(군장산단) Rev00" xfId="2761"/>
    <cellStyle name="_투찰(고철10-4)_01 실행(군장산단) Rev00_01 실행(부산남컨가호안109-원안분) REV04" xfId="2762"/>
    <cellStyle name="_투찰(무안광주3공구)" xfId="2763"/>
    <cellStyle name="_투찰(무안광주3공구)_01 실행(군장산단) Rev00" xfId="2764"/>
    <cellStyle name="_투찰(무안광주3공구)_01 실행(군장산단) Rev00_01 실행(부산남컨가호안109-원안분) REV04" xfId="2765"/>
    <cellStyle name="_투찰(토목)" xfId="2766"/>
    <cellStyle name="_투찰(토목)_01 실행(군장산단) Rev00" xfId="2767"/>
    <cellStyle name="_투찰(토목)_01 실행(군장산단) Rev00_01 실행(부산남컨가호안109-원안분) REV04" xfId="2768"/>
    <cellStyle name="_투찰_01 실행(군장산단) Rev00" xfId="2769"/>
    <cellStyle name="_투찰_01 실행(군장산단) Rev00_01 실행(부산남컨가호안109-원안분) REV04" xfId="2770"/>
    <cellStyle name="_투찰_1" xfId="2771"/>
    <cellStyle name="_투찰_1_01 실행(군장산단) Rev00" xfId="2772"/>
    <cellStyle name="_투찰_1_01 실행(군장산단) Rev00_01 실행(부산남컨가호안109-원안분) REV04" xfId="2773"/>
    <cellStyle name="_투찰_부대견적결과" xfId="2774"/>
    <cellStyle name="_투찰_부대견적결과_01 실행(군장산단) Rev00" xfId="2775"/>
    <cellStyle name="_투찰_부대견적결과_01 실행(군장산단) Rev00_01 실행(부산남컨가호안109-원안분) REV04" xfId="2776"/>
    <cellStyle name="_투찰_부대견적결과1" xfId="2777"/>
    <cellStyle name="_투찰_부대견적결과1_01 실행(군장산단) Rev00" xfId="2778"/>
    <cellStyle name="_투찰_부대견적결과1_01 실행(군장산단) Rev00_01 실행(부산남컨가호안109-원안분) REV04" xfId="2779"/>
    <cellStyle name="_투찰_부대견적의뢰" xfId="2780"/>
    <cellStyle name="_투찰_부대견적의뢰_01 실행(군장산단) Rev00" xfId="2781"/>
    <cellStyle name="_투찰_부대견적의뢰_01 실행(군장산단) Rev00_01 실행(부산남컨가호안109-원안분) REV04" xfId="2782"/>
    <cellStyle name="_투찰_부대선정조정품의" xfId="2783"/>
    <cellStyle name="_투찰_부대선정조정품의_01 실행(군장산단) Rev00" xfId="2784"/>
    <cellStyle name="_투찰_부대선정조정품의_01 실행(군장산단) Rev00_01 실행(부산남컨가호안109-원안분) REV04" xfId="2785"/>
    <cellStyle name="_투찰_부대입찰결과" xfId="2786"/>
    <cellStyle name="_투찰_부대입찰결과_01 실행(군장산단) Rev00" xfId="2787"/>
    <cellStyle name="_투찰_부대입찰결과_01 실행(군장산단) Rev00_01 실행(부산남컨가호안109-원안분) REV04" xfId="2788"/>
    <cellStyle name="_투찰_부대입찰송부" xfId="2789"/>
    <cellStyle name="_투찰_부대입찰송부(1차조정)" xfId="2790"/>
    <cellStyle name="_투찰_부대입찰송부(1차조정)_01 실행(군장산단) Rev00" xfId="2791"/>
    <cellStyle name="_투찰_부대입찰송부(1차조정)_01 실행(군장산단) Rev00_01 실행(부산남컨가호안109-원안분) REV04" xfId="2792"/>
    <cellStyle name="_투찰_부대입찰송부_01 실행(군장산단) Rev00" xfId="2793"/>
    <cellStyle name="_투찰_부대입찰송부_01 실행(군장산단) Rev00_01 실행(부산남컨가호안109-원안분) REV04" xfId="2794"/>
    <cellStyle name="_투찰_부대입찰조정" xfId="2795"/>
    <cellStyle name="_투찰_부대입찰조정_01 실행(군장산단) Rev00" xfId="2796"/>
    <cellStyle name="_투찰_부대입찰조정_01 실행(군장산단) Rev00_01 실행(부산남컨가호안109-원안분) REV04" xfId="2797"/>
    <cellStyle name="_투찰_부대입찰특별조건및내역송부" xfId="2798"/>
    <cellStyle name="_투찰_부대입찰특별조건및내역송부_01 실행(군장산단) Rev00" xfId="2799"/>
    <cellStyle name="_투찰_부대입찰특별조건및내역송부_01 실행(군장산단) Rev00_01 실행(부산남컨가호안109-원안분) REV04" xfId="2800"/>
    <cellStyle name="_투찰_투찰" xfId="2801"/>
    <cellStyle name="_투찰_투찰(8공구)" xfId="2802"/>
    <cellStyle name="_투찰_투찰(8공구)_01 실행(군장산단) Rev00" xfId="2803"/>
    <cellStyle name="_투찰_투찰(8공구)_01 실행(군장산단) Rev00_01 실행(부산남컨가호안109-원안분) REV04" xfId="2804"/>
    <cellStyle name="_투찰_투찰(토목)" xfId="2805"/>
    <cellStyle name="_투찰_투찰(토목)_01 실행(군장산단) Rev00" xfId="2806"/>
    <cellStyle name="_투찰_투찰(토목)_01 실행(군장산단) Rev00_01 실행(부산남컨가호안109-원안분) REV04" xfId="2807"/>
    <cellStyle name="_투찰_투찰_01 실행(군장산단) Rev00" xfId="2808"/>
    <cellStyle name="_투찰_투찰_01 실행(군장산단) Rev00_01 실행(부산남컨가호안109-원안분) REV04" xfId="2809"/>
    <cellStyle name="_투찰_투찰서" xfId="2810"/>
    <cellStyle name="_투찰_투찰서_01 실행(군장산단) Rev00" xfId="2811"/>
    <cellStyle name="_투찰_투찰서_01 실행(군장산단) Rev00_01 실행(부산남컨가호안109-원안분) REV04" xfId="2812"/>
    <cellStyle name="_투찰서" xfId="2813"/>
    <cellStyle name="_투찰서_01 실행(군장산단) Rev00" xfId="2814"/>
    <cellStyle name="_투찰서_01 실행(군장산단) Rev00_01 실행(부산남컨가호안109-원안분) REV04" xfId="2815"/>
    <cellStyle name="_파주 GIS 시스템설계서(도로,상,하수 시스템)_050406" xfId="3859"/>
    <cellStyle name="_파주시_도로 및 상,하수 범용 도입_050314" xfId="3860"/>
    <cellStyle name="_포스장비" xfId="3861"/>
    <cellStyle name="_포장" xfId="315"/>
    <cellStyle name="_포장_라멘교 토공" xfId="316"/>
    <cellStyle name="_표본설계" xfId="2816"/>
    <cellStyle name="_표본설계서" xfId="3862"/>
    <cellStyle name="_표시핀설치(ok)" xfId="3863"/>
    <cellStyle name="_프로젝트" xfId="6579"/>
    <cellStyle name="_하도급내역서(봉화1)" xfId="1047"/>
    <cellStyle name="_하도급내역서(봉화2)" xfId="1048"/>
    <cellStyle name="_하드웨어사양서" xfId="3864"/>
    <cellStyle name="_하사항" xfId="1049"/>
    <cellStyle name="_한의학DB" xfId="6580"/>
    <cellStyle name="_함평1지구0724(L=3.4km)" xfId="3865"/>
    <cellStyle name="_항공사진촬영,DB구축,수치표고자료구축,영상지도제작" xfId="317"/>
    <cellStyle name="_항공측량용역예산서-최종(지적빼고)1" xfId="3866"/>
    <cellStyle name="_항측(한진재조정,05년04월버젼)" xfId="3867"/>
    <cellStyle name="_항측내역(5.15최종)" xfId="3868"/>
    <cellStyle name="_항측설계(총괄분)" xfId="6581"/>
    <cellStyle name="_항측표본설계서" xfId="3869"/>
    <cellStyle name="_해남하수도정비(최종)" xfId="3870"/>
    <cellStyle name="_해양수산부" xfId="6582"/>
    <cellStyle name="_현대ENG-총괄" xfId="3871"/>
    <cellStyle name="_현풍천 하천정비기본계획(변경) 내역서(0700613 최종)" xfId="3872"/>
    <cellStyle name="_형산강내역서-지오씨엔아이-060221" xfId="3873"/>
    <cellStyle name="_홍보동영상" xfId="6583"/>
    <cellStyle name="_홍제초 수목이식(2차)" xfId="318"/>
    <cellStyle name="_홍제토목" xfId="319"/>
    <cellStyle name="_화성동탄내역서(0419)" xfId="320"/>
    <cellStyle name="_확보방안(설계서)" xfId="3874"/>
    <cellStyle name="_환경관리내역서(대동천)" xfId="3875"/>
    <cellStyle name="_환경영향평가(제4지방산업단지)" xfId="2817"/>
    <cellStyle name="_흥덕지구_초기설계금액" xfId="3876"/>
    <cellStyle name="``" xfId="321"/>
    <cellStyle name="´þ" xfId="322"/>
    <cellStyle name="´þ 2" xfId="2932"/>
    <cellStyle name="´þ·¯" xfId="323"/>
    <cellStyle name="´þ·¯ 2" xfId="3877"/>
    <cellStyle name="´þ·¯ 3" xfId="3878"/>
    <cellStyle name="’E‰Y [0.00]_laroux" xfId="324"/>
    <cellStyle name="’E‰Y_laroux" xfId="325"/>
    <cellStyle name="¤@?e_TEST-1 " xfId="326"/>
    <cellStyle name="+,-,0" xfId="327"/>
    <cellStyle name="+,-,0 2" xfId="2933"/>
    <cellStyle name="=C:\WINDOWS\SYSTEM32\COMMAND.COM" xfId="3879"/>
    <cellStyle name="△ []" xfId="328"/>
    <cellStyle name="△ [] 2" xfId="2934"/>
    <cellStyle name="△ [0]" xfId="329"/>
    <cellStyle name="△ [0] 2" xfId="2935"/>
    <cellStyle name="△백분율" xfId="330"/>
    <cellStyle name="△콤마" xfId="331"/>
    <cellStyle name="°ia¤¼o " xfId="332"/>
    <cellStyle name="°ia¤¼o  2" xfId="2936"/>
    <cellStyle name="°íá¤¼ò¼ýá¡" xfId="333"/>
    <cellStyle name="°íá¤¼ò¼ýá¡ 2" xfId="3880"/>
    <cellStyle name="°íá¤¼ò¼ýá¡ 3" xfId="3881"/>
    <cellStyle name="°ia¤aa " xfId="334"/>
    <cellStyle name="°ia¤aa  2" xfId="2937"/>
    <cellStyle name="°íá¤ãâ·â1" xfId="335"/>
    <cellStyle name="°íá¤ãâ·â2" xfId="336"/>
    <cellStyle name="•W_laroux" xfId="3882"/>
    <cellStyle name="" xfId="911"/>
    <cellStyle name="_민안초등학교기계설비내역서" xfId="925"/>
    <cellStyle name="_민안초등학교기계설비내역서_설계금액조서_과학교육원" xfId="926"/>
    <cellStyle name="_봉래초기계설비내역서" xfId="927"/>
    <cellStyle name="0" xfId="337"/>
    <cellStyle name="0%" xfId="1071"/>
    <cellStyle name="0.0" xfId="1072"/>
    <cellStyle name="0.0%" xfId="1073"/>
    <cellStyle name="0.0% 2" xfId="3010"/>
    <cellStyle name="0.00" xfId="1074"/>
    <cellStyle name="0.00%" xfId="1075"/>
    <cellStyle name="0.000%" xfId="1076"/>
    <cellStyle name="0.000% 2" xfId="3011"/>
    <cellStyle name="0.0000%" xfId="1077"/>
    <cellStyle name="0.0000% 2" xfId="3012"/>
    <cellStyle name="00" xfId="338"/>
    <cellStyle name="1" xfId="339"/>
    <cellStyle name="1 000 Kč_RESULTS" xfId="6584"/>
    <cellStyle name="1_시민계략공사" xfId="340"/>
    <cellStyle name="1_시민계략공사_전기-한남" xfId="341"/>
    <cellStyle name="10공/㎥" xfId="3883"/>
    <cellStyle name="123" xfId="6585"/>
    <cellStyle name="19990216" xfId="6586"/>
    <cellStyle name="¹e" xfId="2818"/>
    <cellStyle name="¹eº" xfId="2819"/>
    <cellStyle name="¹éº" xfId="342"/>
    <cellStyle name="¹eº_감곡 건축(양수장 관리사)보완최종" xfId="2820"/>
    <cellStyle name="¹éº_마곡보완" xfId="2821"/>
    <cellStyle name="¹eº_신태인배수장제진기" xfId="2822"/>
    <cellStyle name="¹éº_율북보완" xfId="2823"/>
    <cellStyle name="¹eº_음성양수장단가보완(건축)" xfId="2824"/>
    <cellStyle name="¹éºÐÀ²_¿îÀüÀÚ±Ý" xfId="3013"/>
    <cellStyle name="¹eºÐA²_±aA¸" xfId="3014"/>
    <cellStyle name="1월" xfId="3015"/>
    <cellStyle name="²" xfId="1078"/>
    <cellStyle name="2)" xfId="343"/>
    <cellStyle name="20% - 강조색1" xfId="1292" builtinId="30" customBuiltin="1"/>
    <cellStyle name="20% - 강조색1 10" xfId="3884"/>
    <cellStyle name="20% - 강조색1 11" xfId="3885"/>
    <cellStyle name="20% - 강조색1 12" xfId="3886"/>
    <cellStyle name="20% - 강조색1 13" xfId="3887"/>
    <cellStyle name="20% - 강조색1 14" xfId="3888"/>
    <cellStyle name="20% - 강조색1 15" xfId="3889"/>
    <cellStyle name="20% - 강조색1 16" xfId="3890"/>
    <cellStyle name="20% - 강조색1 17" xfId="3891"/>
    <cellStyle name="20% - 강조색1 18" xfId="3892"/>
    <cellStyle name="20% - 강조색1 19" xfId="3893"/>
    <cellStyle name="20% - 강조색1 2" xfId="344"/>
    <cellStyle name="20% - 강조색1 2 2" xfId="3894"/>
    <cellStyle name="20% - 강조색1 20" xfId="3895"/>
    <cellStyle name="20% - 강조색1 21" xfId="3896"/>
    <cellStyle name="20% - 강조색1 21 2" xfId="3897"/>
    <cellStyle name="20% - 강조색1 21 3" xfId="3898"/>
    <cellStyle name="20% - 강조색1 21 4" xfId="3899"/>
    <cellStyle name="20% - 강조색1 22" xfId="3900"/>
    <cellStyle name="20% - 강조색1 22 2" xfId="3901"/>
    <cellStyle name="20% - 강조색1 22 3" xfId="3902"/>
    <cellStyle name="20% - 강조색1 22 4" xfId="3903"/>
    <cellStyle name="20% - 강조색1 23" xfId="3904"/>
    <cellStyle name="20% - 강조색1 23 2" xfId="3905"/>
    <cellStyle name="20% - 강조색1 23 3" xfId="3906"/>
    <cellStyle name="20% - 강조색1 23 4" xfId="3907"/>
    <cellStyle name="20% - 강조색1 24" xfId="3908"/>
    <cellStyle name="20% - 강조색1 24 2" xfId="3909"/>
    <cellStyle name="20% - 강조색1 24 3" xfId="3910"/>
    <cellStyle name="20% - 강조색1 24 4" xfId="3911"/>
    <cellStyle name="20% - 강조색1 25" xfId="3912"/>
    <cellStyle name="20% - 강조색1 26" xfId="3913"/>
    <cellStyle name="20% - 강조색1 3" xfId="345"/>
    <cellStyle name="20% - 강조색1 3 2" xfId="3914"/>
    <cellStyle name="20% - 강조색1 4" xfId="346"/>
    <cellStyle name="20% - 강조색1 4 2" xfId="3915"/>
    <cellStyle name="20% - 강조색1 5" xfId="347"/>
    <cellStyle name="20% - 강조색1 5 2" xfId="3916"/>
    <cellStyle name="20% - 강조색1 6" xfId="348"/>
    <cellStyle name="20% - 강조색1 6 2" xfId="3917"/>
    <cellStyle name="20% - 강조색1 7" xfId="3918"/>
    <cellStyle name="20% - 강조색1 8" xfId="3919"/>
    <cellStyle name="20% - 강조색1 9" xfId="3920"/>
    <cellStyle name="20% - 강조색2" xfId="1296" builtinId="34" customBuiltin="1"/>
    <cellStyle name="20% - 강조색2 10" xfId="3921"/>
    <cellStyle name="20% - 강조색2 11" xfId="3922"/>
    <cellStyle name="20% - 강조색2 12" xfId="3923"/>
    <cellStyle name="20% - 강조색2 13" xfId="3924"/>
    <cellStyle name="20% - 강조색2 14" xfId="3925"/>
    <cellStyle name="20% - 강조색2 15" xfId="3926"/>
    <cellStyle name="20% - 강조색2 16" xfId="3927"/>
    <cellStyle name="20% - 강조색2 17" xfId="3928"/>
    <cellStyle name="20% - 강조색2 18" xfId="3929"/>
    <cellStyle name="20% - 강조색2 19" xfId="3930"/>
    <cellStyle name="20% - 강조색2 2" xfId="349"/>
    <cellStyle name="20% - 강조색2 2 2" xfId="3931"/>
    <cellStyle name="20% - 강조색2 20" xfId="3932"/>
    <cellStyle name="20% - 강조색2 21" xfId="3933"/>
    <cellStyle name="20% - 강조색2 21 2" xfId="3934"/>
    <cellStyle name="20% - 강조색2 21 3" xfId="3935"/>
    <cellStyle name="20% - 강조색2 21 4" xfId="3936"/>
    <cellStyle name="20% - 강조색2 22" xfId="3937"/>
    <cellStyle name="20% - 강조색2 22 2" xfId="3938"/>
    <cellStyle name="20% - 강조색2 22 3" xfId="3939"/>
    <cellStyle name="20% - 강조색2 22 4" xfId="3940"/>
    <cellStyle name="20% - 강조색2 23" xfId="3941"/>
    <cellStyle name="20% - 강조색2 23 2" xfId="3942"/>
    <cellStyle name="20% - 강조색2 23 3" xfId="3943"/>
    <cellStyle name="20% - 강조색2 23 4" xfId="3944"/>
    <cellStyle name="20% - 강조색2 24" xfId="3945"/>
    <cellStyle name="20% - 강조색2 24 2" xfId="3946"/>
    <cellStyle name="20% - 강조색2 24 3" xfId="3947"/>
    <cellStyle name="20% - 강조색2 24 4" xfId="3948"/>
    <cellStyle name="20% - 강조색2 25" xfId="3949"/>
    <cellStyle name="20% - 강조색2 26" xfId="3950"/>
    <cellStyle name="20% - 강조색2 3" xfId="350"/>
    <cellStyle name="20% - 강조색2 3 2" xfId="3951"/>
    <cellStyle name="20% - 강조색2 4" xfId="351"/>
    <cellStyle name="20% - 강조색2 4 2" xfId="3952"/>
    <cellStyle name="20% - 강조색2 5" xfId="352"/>
    <cellStyle name="20% - 강조색2 5 2" xfId="3953"/>
    <cellStyle name="20% - 강조색2 6" xfId="353"/>
    <cellStyle name="20% - 강조색2 6 2" xfId="3954"/>
    <cellStyle name="20% - 강조색2 7" xfId="3955"/>
    <cellStyle name="20% - 강조색2 8" xfId="3956"/>
    <cellStyle name="20% - 강조색2 9" xfId="3957"/>
    <cellStyle name="20% - 강조색3" xfId="1300" builtinId="38" customBuiltin="1"/>
    <cellStyle name="20% - 강조색3 10" xfId="3958"/>
    <cellStyle name="20% - 강조색3 11" xfId="3959"/>
    <cellStyle name="20% - 강조색3 12" xfId="3960"/>
    <cellStyle name="20% - 강조색3 13" xfId="3961"/>
    <cellStyle name="20% - 강조색3 14" xfId="3962"/>
    <cellStyle name="20% - 강조색3 15" xfId="3963"/>
    <cellStyle name="20% - 강조색3 16" xfId="3964"/>
    <cellStyle name="20% - 강조색3 17" xfId="3965"/>
    <cellStyle name="20% - 강조색3 18" xfId="3966"/>
    <cellStyle name="20% - 강조색3 19" xfId="3967"/>
    <cellStyle name="20% - 강조색3 2" xfId="354"/>
    <cellStyle name="20% - 강조색3 2 2" xfId="3968"/>
    <cellStyle name="20% - 강조색3 20" xfId="3969"/>
    <cellStyle name="20% - 강조색3 21" xfId="3970"/>
    <cellStyle name="20% - 강조색3 21 2" xfId="3971"/>
    <cellStyle name="20% - 강조색3 21 3" xfId="3972"/>
    <cellStyle name="20% - 강조색3 21 4" xfId="3973"/>
    <cellStyle name="20% - 강조색3 22" xfId="3974"/>
    <cellStyle name="20% - 강조색3 22 2" xfId="3975"/>
    <cellStyle name="20% - 강조색3 22 3" xfId="3976"/>
    <cellStyle name="20% - 강조색3 22 4" xfId="3977"/>
    <cellStyle name="20% - 강조색3 23" xfId="3978"/>
    <cellStyle name="20% - 강조색3 23 2" xfId="3979"/>
    <cellStyle name="20% - 강조색3 23 3" xfId="3980"/>
    <cellStyle name="20% - 강조색3 23 4" xfId="3981"/>
    <cellStyle name="20% - 강조색3 24" xfId="3982"/>
    <cellStyle name="20% - 강조색3 24 2" xfId="3983"/>
    <cellStyle name="20% - 강조색3 24 3" xfId="3984"/>
    <cellStyle name="20% - 강조색3 24 4" xfId="3985"/>
    <cellStyle name="20% - 강조색3 25" xfId="3986"/>
    <cellStyle name="20% - 강조색3 26" xfId="3987"/>
    <cellStyle name="20% - 강조색3 3" xfId="355"/>
    <cellStyle name="20% - 강조색3 3 2" xfId="3988"/>
    <cellStyle name="20% - 강조색3 4" xfId="356"/>
    <cellStyle name="20% - 강조색3 4 2" xfId="3989"/>
    <cellStyle name="20% - 강조색3 5" xfId="357"/>
    <cellStyle name="20% - 강조색3 5 2" xfId="3990"/>
    <cellStyle name="20% - 강조색3 6" xfId="358"/>
    <cellStyle name="20% - 강조색3 6 2" xfId="3991"/>
    <cellStyle name="20% - 강조색3 7" xfId="3992"/>
    <cellStyle name="20% - 강조색3 8" xfId="3993"/>
    <cellStyle name="20% - 강조색3 9" xfId="3994"/>
    <cellStyle name="20% - 강조색4" xfId="1304" builtinId="42" customBuiltin="1"/>
    <cellStyle name="20% - 강조색4 10" xfId="3995"/>
    <cellStyle name="20% - 강조색4 11" xfId="3996"/>
    <cellStyle name="20% - 강조색4 12" xfId="3997"/>
    <cellStyle name="20% - 강조색4 13" xfId="3998"/>
    <cellStyle name="20% - 강조색4 14" xfId="3999"/>
    <cellStyle name="20% - 강조색4 15" xfId="4000"/>
    <cellStyle name="20% - 강조색4 16" xfId="4001"/>
    <cellStyle name="20% - 강조색4 17" xfId="4002"/>
    <cellStyle name="20% - 강조색4 18" xfId="4003"/>
    <cellStyle name="20% - 강조색4 19" xfId="4004"/>
    <cellStyle name="20% - 강조색4 2" xfId="359"/>
    <cellStyle name="20% - 강조색4 2 2" xfId="4005"/>
    <cellStyle name="20% - 강조색4 20" xfId="4006"/>
    <cellStyle name="20% - 강조색4 21" xfId="4007"/>
    <cellStyle name="20% - 강조색4 21 2" xfId="4008"/>
    <cellStyle name="20% - 강조색4 21 3" xfId="4009"/>
    <cellStyle name="20% - 강조색4 21 4" xfId="4010"/>
    <cellStyle name="20% - 강조색4 22" xfId="4011"/>
    <cellStyle name="20% - 강조색4 22 2" xfId="4012"/>
    <cellStyle name="20% - 강조색4 22 3" xfId="4013"/>
    <cellStyle name="20% - 강조색4 22 4" xfId="4014"/>
    <cellStyle name="20% - 강조색4 23" xfId="4015"/>
    <cellStyle name="20% - 강조색4 23 2" xfId="4016"/>
    <cellStyle name="20% - 강조색4 23 3" xfId="4017"/>
    <cellStyle name="20% - 강조색4 23 4" xfId="4018"/>
    <cellStyle name="20% - 강조색4 24" xfId="4019"/>
    <cellStyle name="20% - 강조색4 24 2" xfId="4020"/>
    <cellStyle name="20% - 강조색4 24 3" xfId="4021"/>
    <cellStyle name="20% - 강조색4 24 4" xfId="4022"/>
    <cellStyle name="20% - 강조색4 25" xfId="4023"/>
    <cellStyle name="20% - 강조색4 26" xfId="4024"/>
    <cellStyle name="20% - 강조색4 3" xfId="360"/>
    <cellStyle name="20% - 강조색4 3 2" xfId="4025"/>
    <cellStyle name="20% - 강조색4 4" xfId="361"/>
    <cellStyle name="20% - 강조색4 4 2" xfId="4026"/>
    <cellStyle name="20% - 강조색4 5" xfId="362"/>
    <cellStyle name="20% - 강조색4 5 2" xfId="4027"/>
    <cellStyle name="20% - 강조색4 6" xfId="363"/>
    <cellStyle name="20% - 강조색4 6 2" xfId="4028"/>
    <cellStyle name="20% - 강조색4 7" xfId="4029"/>
    <cellStyle name="20% - 강조색4 8" xfId="4030"/>
    <cellStyle name="20% - 강조색4 9" xfId="4031"/>
    <cellStyle name="20% - 강조색5" xfId="1308" builtinId="46" customBuiltin="1"/>
    <cellStyle name="20% - 강조색5 10" xfId="4032"/>
    <cellStyle name="20% - 강조색5 11" xfId="4033"/>
    <cellStyle name="20% - 강조색5 12" xfId="4034"/>
    <cellStyle name="20% - 강조색5 13" xfId="4035"/>
    <cellStyle name="20% - 강조색5 14" xfId="4036"/>
    <cellStyle name="20% - 강조색5 15" xfId="4037"/>
    <cellStyle name="20% - 강조색5 16" xfId="4038"/>
    <cellStyle name="20% - 강조색5 17" xfId="4039"/>
    <cellStyle name="20% - 강조색5 18" xfId="4040"/>
    <cellStyle name="20% - 강조색5 19" xfId="4041"/>
    <cellStyle name="20% - 강조색5 2" xfId="364"/>
    <cellStyle name="20% - 강조색5 20" xfId="4042"/>
    <cellStyle name="20% - 강조색5 21" xfId="4043"/>
    <cellStyle name="20% - 강조색5 21 2" xfId="4044"/>
    <cellStyle name="20% - 강조색5 21 3" xfId="4045"/>
    <cellStyle name="20% - 강조색5 21 4" xfId="4046"/>
    <cellStyle name="20% - 강조색5 22" xfId="4047"/>
    <cellStyle name="20% - 강조색5 22 2" xfId="4048"/>
    <cellStyle name="20% - 강조색5 22 3" xfId="4049"/>
    <cellStyle name="20% - 강조색5 22 4" xfId="4050"/>
    <cellStyle name="20% - 강조색5 23" xfId="4051"/>
    <cellStyle name="20% - 강조색5 23 2" xfId="4052"/>
    <cellStyle name="20% - 강조색5 23 3" xfId="4053"/>
    <cellStyle name="20% - 강조색5 23 4" xfId="4054"/>
    <cellStyle name="20% - 강조색5 24" xfId="4055"/>
    <cellStyle name="20% - 강조색5 24 2" xfId="4056"/>
    <cellStyle name="20% - 강조색5 24 3" xfId="4057"/>
    <cellStyle name="20% - 강조색5 24 4" xfId="4058"/>
    <cellStyle name="20% - 강조색5 25" xfId="4059"/>
    <cellStyle name="20% - 강조색5 26" xfId="4060"/>
    <cellStyle name="20% - 강조색5 3" xfId="365"/>
    <cellStyle name="20% - 강조색5 4" xfId="366"/>
    <cellStyle name="20% - 강조색5 5" xfId="367"/>
    <cellStyle name="20% - 강조색5 6" xfId="368"/>
    <cellStyle name="20% - 강조색5 7" xfId="4061"/>
    <cellStyle name="20% - 강조색5 8" xfId="4062"/>
    <cellStyle name="20% - 강조색5 9" xfId="4063"/>
    <cellStyle name="20% - 강조색6" xfId="1312" builtinId="50" customBuiltin="1"/>
    <cellStyle name="20% - 강조색6 10" xfId="4064"/>
    <cellStyle name="20% - 강조색6 11" xfId="4065"/>
    <cellStyle name="20% - 강조색6 12" xfId="4066"/>
    <cellStyle name="20% - 강조색6 13" xfId="4067"/>
    <cellStyle name="20% - 강조색6 14" xfId="4068"/>
    <cellStyle name="20% - 강조색6 15" xfId="4069"/>
    <cellStyle name="20% - 강조색6 16" xfId="4070"/>
    <cellStyle name="20% - 강조색6 17" xfId="4071"/>
    <cellStyle name="20% - 강조색6 18" xfId="4072"/>
    <cellStyle name="20% - 강조색6 19" xfId="4073"/>
    <cellStyle name="20% - 강조색6 2" xfId="369"/>
    <cellStyle name="20% - 강조색6 2 2" xfId="4074"/>
    <cellStyle name="20% - 강조색6 20" xfId="4075"/>
    <cellStyle name="20% - 강조색6 21" xfId="4076"/>
    <cellStyle name="20% - 강조색6 21 2" xfId="4077"/>
    <cellStyle name="20% - 강조색6 21 3" xfId="4078"/>
    <cellStyle name="20% - 강조색6 21 4" xfId="4079"/>
    <cellStyle name="20% - 강조색6 22" xfId="4080"/>
    <cellStyle name="20% - 강조색6 22 2" xfId="4081"/>
    <cellStyle name="20% - 강조색6 22 3" xfId="4082"/>
    <cellStyle name="20% - 강조색6 22 4" xfId="4083"/>
    <cellStyle name="20% - 강조색6 23" xfId="4084"/>
    <cellStyle name="20% - 강조색6 23 2" xfId="4085"/>
    <cellStyle name="20% - 강조색6 23 3" xfId="4086"/>
    <cellStyle name="20% - 강조색6 23 4" xfId="4087"/>
    <cellStyle name="20% - 강조색6 24" xfId="4088"/>
    <cellStyle name="20% - 강조색6 24 2" xfId="4089"/>
    <cellStyle name="20% - 강조색6 24 3" xfId="4090"/>
    <cellStyle name="20% - 강조색6 24 4" xfId="4091"/>
    <cellStyle name="20% - 강조색6 25" xfId="4092"/>
    <cellStyle name="20% - 강조색6 26" xfId="4093"/>
    <cellStyle name="20% - 강조색6 3" xfId="370"/>
    <cellStyle name="20% - 강조색6 3 2" xfId="4094"/>
    <cellStyle name="20% - 강조색6 4" xfId="371"/>
    <cellStyle name="20% - 강조색6 4 2" xfId="4095"/>
    <cellStyle name="20% - 강조색6 5" xfId="372"/>
    <cellStyle name="20% - 강조색6 5 2" xfId="4096"/>
    <cellStyle name="20% - 강조색6 6" xfId="373"/>
    <cellStyle name="20% - 강조색6 6 2" xfId="4097"/>
    <cellStyle name="20% - 강조색6 7" xfId="4098"/>
    <cellStyle name="20% - 강조색6 8" xfId="4099"/>
    <cellStyle name="20% - 강조색6 9" xfId="4100"/>
    <cellStyle name="³?a" xfId="374"/>
    <cellStyle name="³?a 2" xfId="2938"/>
    <cellStyle name="³¯â¥" xfId="375"/>
    <cellStyle name="³¯â¥ 2" xfId="4101"/>
    <cellStyle name="³¯â¥ 3" xfId="4102"/>
    <cellStyle name="315-4" xfId="4103"/>
    <cellStyle name="40% - 강조색1" xfId="1293" builtinId="31" customBuiltin="1"/>
    <cellStyle name="40% - 강조색1 10" xfId="4104"/>
    <cellStyle name="40% - 강조색1 11" xfId="4105"/>
    <cellStyle name="40% - 강조색1 12" xfId="4106"/>
    <cellStyle name="40% - 강조색1 13" xfId="4107"/>
    <cellStyle name="40% - 강조색1 14" xfId="4108"/>
    <cellStyle name="40% - 강조색1 15" xfId="4109"/>
    <cellStyle name="40% - 강조색1 16" xfId="4110"/>
    <cellStyle name="40% - 강조색1 17" xfId="4111"/>
    <cellStyle name="40% - 강조색1 18" xfId="4112"/>
    <cellStyle name="40% - 강조색1 19" xfId="4113"/>
    <cellStyle name="40% - 강조색1 2" xfId="376"/>
    <cellStyle name="40% - 강조색1 2 2" xfId="4114"/>
    <cellStyle name="40% - 강조색1 20" xfId="4115"/>
    <cellStyle name="40% - 강조색1 21" xfId="4116"/>
    <cellStyle name="40% - 강조색1 21 2" xfId="4117"/>
    <cellStyle name="40% - 강조색1 21 3" xfId="4118"/>
    <cellStyle name="40% - 강조색1 21 4" xfId="4119"/>
    <cellStyle name="40% - 강조색1 22" xfId="4120"/>
    <cellStyle name="40% - 강조색1 22 2" xfId="4121"/>
    <cellStyle name="40% - 강조색1 22 3" xfId="4122"/>
    <cellStyle name="40% - 강조색1 22 4" xfId="4123"/>
    <cellStyle name="40% - 강조색1 23" xfId="4124"/>
    <cellStyle name="40% - 강조색1 23 2" xfId="4125"/>
    <cellStyle name="40% - 강조색1 23 3" xfId="4126"/>
    <cellStyle name="40% - 강조색1 23 4" xfId="4127"/>
    <cellStyle name="40% - 강조색1 24" xfId="4128"/>
    <cellStyle name="40% - 강조색1 24 2" xfId="4129"/>
    <cellStyle name="40% - 강조색1 24 3" xfId="4130"/>
    <cellStyle name="40% - 강조색1 24 4" xfId="4131"/>
    <cellStyle name="40% - 강조색1 25" xfId="4132"/>
    <cellStyle name="40% - 강조색1 26" xfId="4133"/>
    <cellStyle name="40% - 강조색1 3" xfId="377"/>
    <cellStyle name="40% - 강조색1 3 2" xfId="4134"/>
    <cellStyle name="40% - 강조색1 4" xfId="378"/>
    <cellStyle name="40% - 강조색1 4 2" xfId="4135"/>
    <cellStyle name="40% - 강조색1 5" xfId="379"/>
    <cellStyle name="40% - 강조색1 5 2" xfId="4136"/>
    <cellStyle name="40% - 강조색1 6" xfId="380"/>
    <cellStyle name="40% - 강조색1 6 2" xfId="4137"/>
    <cellStyle name="40% - 강조색1 7" xfId="4138"/>
    <cellStyle name="40% - 강조색1 8" xfId="4139"/>
    <cellStyle name="40% - 강조색1 9" xfId="4140"/>
    <cellStyle name="40% - 강조색2" xfId="1297" builtinId="35" customBuiltin="1"/>
    <cellStyle name="40% - 강조색2 10" xfId="4141"/>
    <cellStyle name="40% - 강조색2 11" xfId="4142"/>
    <cellStyle name="40% - 강조색2 12" xfId="4143"/>
    <cellStyle name="40% - 강조색2 13" xfId="4144"/>
    <cellStyle name="40% - 강조색2 14" xfId="4145"/>
    <cellStyle name="40% - 강조색2 15" xfId="4146"/>
    <cellStyle name="40% - 강조색2 16" xfId="4147"/>
    <cellStyle name="40% - 강조색2 17" xfId="4148"/>
    <cellStyle name="40% - 강조색2 18" xfId="4149"/>
    <cellStyle name="40% - 강조색2 19" xfId="4150"/>
    <cellStyle name="40% - 강조색2 2" xfId="381"/>
    <cellStyle name="40% - 강조색2 20" xfId="4151"/>
    <cellStyle name="40% - 강조색2 21" xfId="4152"/>
    <cellStyle name="40% - 강조색2 21 2" xfId="4153"/>
    <cellStyle name="40% - 강조색2 21 3" xfId="4154"/>
    <cellStyle name="40% - 강조색2 21 4" xfId="4155"/>
    <cellStyle name="40% - 강조색2 22" xfId="4156"/>
    <cellStyle name="40% - 강조색2 22 2" xfId="4157"/>
    <cellStyle name="40% - 강조색2 22 3" xfId="4158"/>
    <cellStyle name="40% - 강조색2 22 4" xfId="4159"/>
    <cellStyle name="40% - 강조색2 23" xfId="4160"/>
    <cellStyle name="40% - 강조색2 23 2" xfId="4161"/>
    <cellStyle name="40% - 강조색2 23 3" xfId="4162"/>
    <cellStyle name="40% - 강조색2 23 4" xfId="4163"/>
    <cellStyle name="40% - 강조색2 24" xfId="4164"/>
    <cellStyle name="40% - 강조색2 24 2" xfId="4165"/>
    <cellStyle name="40% - 강조색2 24 3" xfId="4166"/>
    <cellStyle name="40% - 강조색2 24 4" xfId="4167"/>
    <cellStyle name="40% - 강조색2 25" xfId="4168"/>
    <cellStyle name="40% - 강조색2 26" xfId="4169"/>
    <cellStyle name="40% - 강조색2 3" xfId="382"/>
    <cellStyle name="40% - 강조색2 4" xfId="383"/>
    <cellStyle name="40% - 강조색2 5" xfId="384"/>
    <cellStyle name="40% - 강조색2 6" xfId="385"/>
    <cellStyle name="40% - 강조색2 7" xfId="4170"/>
    <cellStyle name="40% - 강조색2 8" xfId="4171"/>
    <cellStyle name="40% - 강조색2 9" xfId="4172"/>
    <cellStyle name="40% - 강조색3" xfId="1301" builtinId="39" customBuiltin="1"/>
    <cellStyle name="40% - 강조색3 10" xfId="4173"/>
    <cellStyle name="40% - 강조색3 11" xfId="4174"/>
    <cellStyle name="40% - 강조색3 12" xfId="4175"/>
    <cellStyle name="40% - 강조색3 13" xfId="4176"/>
    <cellStyle name="40% - 강조색3 14" xfId="4177"/>
    <cellStyle name="40% - 강조색3 15" xfId="4178"/>
    <cellStyle name="40% - 강조색3 16" xfId="4179"/>
    <cellStyle name="40% - 강조색3 17" xfId="4180"/>
    <cellStyle name="40% - 강조색3 18" xfId="4181"/>
    <cellStyle name="40% - 강조색3 19" xfId="4182"/>
    <cellStyle name="40% - 강조색3 2" xfId="386"/>
    <cellStyle name="40% - 강조색3 2 2" xfId="4183"/>
    <cellStyle name="40% - 강조색3 20" xfId="4184"/>
    <cellStyle name="40% - 강조색3 21" xfId="4185"/>
    <cellStyle name="40% - 강조색3 21 2" xfId="4186"/>
    <cellStyle name="40% - 강조색3 21 3" xfId="4187"/>
    <cellStyle name="40% - 강조색3 21 4" xfId="4188"/>
    <cellStyle name="40% - 강조색3 22" xfId="4189"/>
    <cellStyle name="40% - 강조색3 22 2" xfId="4190"/>
    <cellStyle name="40% - 강조색3 22 3" xfId="4191"/>
    <cellStyle name="40% - 강조색3 22 4" xfId="4192"/>
    <cellStyle name="40% - 강조색3 23" xfId="4193"/>
    <cellStyle name="40% - 강조색3 23 2" xfId="4194"/>
    <cellStyle name="40% - 강조색3 23 3" xfId="4195"/>
    <cellStyle name="40% - 강조색3 23 4" xfId="4196"/>
    <cellStyle name="40% - 강조색3 24" xfId="4197"/>
    <cellStyle name="40% - 강조색3 24 2" xfId="4198"/>
    <cellStyle name="40% - 강조색3 24 3" xfId="4199"/>
    <cellStyle name="40% - 강조색3 24 4" xfId="4200"/>
    <cellStyle name="40% - 강조색3 25" xfId="4201"/>
    <cellStyle name="40% - 강조색3 26" xfId="4202"/>
    <cellStyle name="40% - 강조색3 3" xfId="387"/>
    <cellStyle name="40% - 강조색3 3 2" xfId="4203"/>
    <cellStyle name="40% - 강조색3 4" xfId="388"/>
    <cellStyle name="40% - 강조색3 4 2" xfId="4204"/>
    <cellStyle name="40% - 강조색3 5" xfId="389"/>
    <cellStyle name="40% - 강조색3 5 2" xfId="4205"/>
    <cellStyle name="40% - 강조색3 6" xfId="390"/>
    <cellStyle name="40% - 강조색3 6 2" xfId="4206"/>
    <cellStyle name="40% - 강조색3 7" xfId="4207"/>
    <cellStyle name="40% - 강조색3 8" xfId="4208"/>
    <cellStyle name="40% - 강조색3 9" xfId="4209"/>
    <cellStyle name="40% - 강조색4" xfId="1305" builtinId="43" customBuiltin="1"/>
    <cellStyle name="40% - 강조색4 10" xfId="4210"/>
    <cellStyle name="40% - 강조색4 11" xfId="4211"/>
    <cellStyle name="40% - 강조색4 12" xfId="4212"/>
    <cellStyle name="40% - 강조색4 13" xfId="4213"/>
    <cellStyle name="40% - 강조색4 14" xfId="4214"/>
    <cellStyle name="40% - 강조색4 15" xfId="4215"/>
    <cellStyle name="40% - 강조색4 16" xfId="4216"/>
    <cellStyle name="40% - 강조색4 17" xfId="4217"/>
    <cellStyle name="40% - 강조색4 18" xfId="4218"/>
    <cellStyle name="40% - 강조색4 19" xfId="4219"/>
    <cellStyle name="40% - 강조색4 2" xfId="391"/>
    <cellStyle name="40% - 강조색4 2 2" xfId="4220"/>
    <cellStyle name="40% - 강조색4 20" xfId="4221"/>
    <cellStyle name="40% - 강조색4 21" xfId="4222"/>
    <cellStyle name="40% - 강조색4 21 2" xfId="4223"/>
    <cellStyle name="40% - 강조색4 21 3" xfId="4224"/>
    <cellStyle name="40% - 강조색4 21 4" xfId="4225"/>
    <cellStyle name="40% - 강조색4 22" xfId="4226"/>
    <cellStyle name="40% - 강조색4 22 2" xfId="4227"/>
    <cellStyle name="40% - 강조색4 22 3" xfId="4228"/>
    <cellStyle name="40% - 강조색4 22 4" xfId="4229"/>
    <cellStyle name="40% - 강조색4 23" xfId="4230"/>
    <cellStyle name="40% - 강조색4 23 2" xfId="4231"/>
    <cellStyle name="40% - 강조색4 23 3" xfId="4232"/>
    <cellStyle name="40% - 강조색4 23 4" xfId="4233"/>
    <cellStyle name="40% - 강조색4 24" xfId="4234"/>
    <cellStyle name="40% - 강조색4 24 2" xfId="4235"/>
    <cellStyle name="40% - 강조색4 24 3" xfId="4236"/>
    <cellStyle name="40% - 강조색4 24 4" xfId="4237"/>
    <cellStyle name="40% - 강조색4 25" xfId="4238"/>
    <cellStyle name="40% - 강조색4 26" xfId="4239"/>
    <cellStyle name="40% - 강조색4 3" xfId="392"/>
    <cellStyle name="40% - 강조색4 3 2" xfId="4240"/>
    <cellStyle name="40% - 강조색4 4" xfId="393"/>
    <cellStyle name="40% - 강조색4 4 2" xfId="4241"/>
    <cellStyle name="40% - 강조색4 5" xfId="394"/>
    <cellStyle name="40% - 강조색4 5 2" xfId="4242"/>
    <cellStyle name="40% - 강조색4 6" xfId="395"/>
    <cellStyle name="40% - 강조색4 6 2" xfId="4243"/>
    <cellStyle name="40% - 강조색4 7" xfId="4244"/>
    <cellStyle name="40% - 강조색4 8" xfId="4245"/>
    <cellStyle name="40% - 강조색4 9" xfId="4246"/>
    <cellStyle name="40% - 강조색5" xfId="1309" builtinId="47" customBuiltin="1"/>
    <cellStyle name="40% - 강조색5 10" xfId="4247"/>
    <cellStyle name="40% - 강조색5 11" xfId="4248"/>
    <cellStyle name="40% - 강조색5 12" xfId="4249"/>
    <cellStyle name="40% - 강조색5 13" xfId="4250"/>
    <cellStyle name="40% - 강조색5 14" xfId="4251"/>
    <cellStyle name="40% - 강조색5 15" xfId="4252"/>
    <cellStyle name="40% - 강조색5 16" xfId="4253"/>
    <cellStyle name="40% - 강조색5 17" xfId="4254"/>
    <cellStyle name="40% - 강조색5 18" xfId="4255"/>
    <cellStyle name="40% - 강조색5 19" xfId="4256"/>
    <cellStyle name="40% - 강조색5 2" xfId="396"/>
    <cellStyle name="40% - 강조색5 2 2" xfId="4257"/>
    <cellStyle name="40% - 강조색5 20" xfId="4258"/>
    <cellStyle name="40% - 강조색5 21" xfId="4259"/>
    <cellStyle name="40% - 강조색5 21 2" xfId="4260"/>
    <cellStyle name="40% - 강조색5 21 3" xfId="4261"/>
    <cellStyle name="40% - 강조색5 21 4" xfId="4262"/>
    <cellStyle name="40% - 강조색5 22" xfId="4263"/>
    <cellStyle name="40% - 강조색5 22 2" xfId="4264"/>
    <cellStyle name="40% - 강조색5 22 3" xfId="4265"/>
    <cellStyle name="40% - 강조색5 22 4" xfId="4266"/>
    <cellStyle name="40% - 강조색5 23" xfId="4267"/>
    <cellStyle name="40% - 강조색5 23 2" xfId="4268"/>
    <cellStyle name="40% - 강조색5 23 3" xfId="4269"/>
    <cellStyle name="40% - 강조색5 23 4" xfId="4270"/>
    <cellStyle name="40% - 강조색5 24" xfId="4271"/>
    <cellStyle name="40% - 강조색5 24 2" xfId="4272"/>
    <cellStyle name="40% - 강조색5 24 3" xfId="4273"/>
    <cellStyle name="40% - 강조색5 24 4" xfId="4274"/>
    <cellStyle name="40% - 강조색5 25" xfId="4275"/>
    <cellStyle name="40% - 강조색5 26" xfId="4276"/>
    <cellStyle name="40% - 강조색5 3" xfId="397"/>
    <cellStyle name="40% - 강조색5 3 2" xfId="4277"/>
    <cellStyle name="40% - 강조색5 4" xfId="398"/>
    <cellStyle name="40% - 강조색5 4 2" xfId="4278"/>
    <cellStyle name="40% - 강조색5 5" xfId="399"/>
    <cellStyle name="40% - 강조색5 5 2" xfId="4279"/>
    <cellStyle name="40% - 강조색5 6" xfId="400"/>
    <cellStyle name="40% - 강조색5 6 2" xfId="4280"/>
    <cellStyle name="40% - 강조색5 7" xfId="4281"/>
    <cellStyle name="40% - 강조색5 8" xfId="4282"/>
    <cellStyle name="40% - 강조색5 9" xfId="4283"/>
    <cellStyle name="40% - 강조색6" xfId="1313" builtinId="51" customBuiltin="1"/>
    <cellStyle name="40% - 강조색6 10" xfId="4284"/>
    <cellStyle name="40% - 강조색6 11" xfId="4285"/>
    <cellStyle name="40% - 강조색6 12" xfId="4286"/>
    <cellStyle name="40% - 강조색6 13" xfId="4287"/>
    <cellStyle name="40% - 강조색6 14" xfId="4288"/>
    <cellStyle name="40% - 강조색6 15" xfId="4289"/>
    <cellStyle name="40% - 강조색6 16" xfId="4290"/>
    <cellStyle name="40% - 강조색6 17" xfId="4291"/>
    <cellStyle name="40% - 강조색6 18" xfId="4292"/>
    <cellStyle name="40% - 강조색6 19" xfId="4293"/>
    <cellStyle name="40% - 강조색6 2" xfId="401"/>
    <cellStyle name="40% - 강조색6 2 2" xfId="4294"/>
    <cellStyle name="40% - 강조색6 20" xfId="4295"/>
    <cellStyle name="40% - 강조색6 21" xfId="4296"/>
    <cellStyle name="40% - 강조색6 21 2" xfId="4297"/>
    <cellStyle name="40% - 강조색6 21 3" xfId="4298"/>
    <cellStyle name="40% - 강조색6 21 4" xfId="4299"/>
    <cellStyle name="40% - 강조색6 22" xfId="4300"/>
    <cellStyle name="40% - 강조색6 22 2" xfId="4301"/>
    <cellStyle name="40% - 강조색6 22 3" xfId="4302"/>
    <cellStyle name="40% - 강조색6 22 4" xfId="4303"/>
    <cellStyle name="40% - 강조색6 23" xfId="4304"/>
    <cellStyle name="40% - 강조색6 23 2" xfId="4305"/>
    <cellStyle name="40% - 강조색6 23 3" xfId="4306"/>
    <cellStyle name="40% - 강조색6 23 4" xfId="4307"/>
    <cellStyle name="40% - 강조색6 24" xfId="4308"/>
    <cellStyle name="40% - 강조색6 24 2" xfId="4309"/>
    <cellStyle name="40% - 강조색6 24 3" xfId="4310"/>
    <cellStyle name="40% - 강조색6 24 4" xfId="4311"/>
    <cellStyle name="40% - 강조색6 25" xfId="4312"/>
    <cellStyle name="40% - 강조색6 26" xfId="4313"/>
    <cellStyle name="40% - 강조색6 3" xfId="402"/>
    <cellStyle name="40% - 강조색6 3 2" xfId="4314"/>
    <cellStyle name="40% - 강조색6 4" xfId="403"/>
    <cellStyle name="40% - 강조색6 4 2" xfId="4315"/>
    <cellStyle name="40% - 강조색6 5" xfId="404"/>
    <cellStyle name="40% - 강조색6 5 2" xfId="4316"/>
    <cellStyle name="40% - 강조색6 6" xfId="405"/>
    <cellStyle name="40% - 강조색6 6 2" xfId="4317"/>
    <cellStyle name="40% - 강조색6 7" xfId="4318"/>
    <cellStyle name="40% - 강조색6 8" xfId="4319"/>
    <cellStyle name="40% - 강조색6 9" xfId="4320"/>
    <cellStyle name="60" xfId="406"/>
    <cellStyle name="60% - 강조색1" xfId="1294" builtinId="32" customBuiltin="1"/>
    <cellStyle name="60% - 강조색1 10" xfId="4321"/>
    <cellStyle name="60% - 강조색1 11" xfId="4322"/>
    <cellStyle name="60% - 강조색1 12" xfId="4323"/>
    <cellStyle name="60% - 강조색1 13" xfId="4324"/>
    <cellStyle name="60% - 강조색1 14" xfId="4325"/>
    <cellStyle name="60% - 강조색1 15" xfId="4326"/>
    <cellStyle name="60% - 강조색1 16" xfId="4327"/>
    <cellStyle name="60% - 강조색1 17" xfId="4328"/>
    <cellStyle name="60% - 강조색1 18" xfId="4329"/>
    <cellStyle name="60% - 강조색1 19" xfId="4330"/>
    <cellStyle name="60% - 강조색1 2" xfId="407"/>
    <cellStyle name="60% - 강조색1 2 2" xfId="4331"/>
    <cellStyle name="60% - 강조색1 20" xfId="4332"/>
    <cellStyle name="60% - 강조색1 21" xfId="4333"/>
    <cellStyle name="60% - 강조색1 21 2" xfId="4334"/>
    <cellStyle name="60% - 강조색1 21 3" xfId="4335"/>
    <cellStyle name="60% - 강조색1 21 4" xfId="4336"/>
    <cellStyle name="60% - 강조색1 22" xfId="4337"/>
    <cellStyle name="60% - 강조색1 22 2" xfId="4338"/>
    <cellStyle name="60% - 강조색1 22 3" xfId="4339"/>
    <cellStyle name="60% - 강조색1 22 4" xfId="4340"/>
    <cellStyle name="60% - 강조색1 23" xfId="4341"/>
    <cellStyle name="60% - 강조색1 23 2" xfId="4342"/>
    <cellStyle name="60% - 강조색1 23 3" xfId="4343"/>
    <cellStyle name="60% - 강조색1 23 4" xfId="4344"/>
    <cellStyle name="60% - 강조색1 24" xfId="4345"/>
    <cellStyle name="60% - 강조색1 24 2" xfId="4346"/>
    <cellStyle name="60% - 강조색1 24 3" xfId="4347"/>
    <cellStyle name="60% - 강조색1 24 4" xfId="4348"/>
    <cellStyle name="60% - 강조색1 25" xfId="4349"/>
    <cellStyle name="60% - 강조색1 26" xfId="4350"/>
    <cellStyle name="60% - 강조색1 3" xfId="408"/>
    <cellStyle name="60% - 강조색1 3 2" xfId="4351"/>
    <cellStyle name="60% - 강조색1 4" xfId="409"/>
    <cellStyle name="60% - 강조색1 4 2" xfId="4352"/>
    <cellStyle name="60% - 강조색1 5" xfId="410"/>
    <cellStyle name="60% - 강조색1 5 2" xfId="4353"/>
    <cellStyle name="60% - 강조색1 6" xfId="411"/>
    <cellStyle name="60% - 강조색1 6 2" xfId="4354"/>
    <cellStyle name="60% - 강조색1 7" xfId="4355"/>
    <cellStyle name="60% - 강조색1 8" xfId="4356"/>
    <cellStyle name="60% - 강조색1 9" xfId="4357"/>
    <cellStyle name="60% - 강조색2" xfId="1298" builtinId="36" customBuiltin="1"/>
    <cellStyle name="60% - 강조색2 10" xfId="4358"/>
    <cellStyle name="60% - 강조색2 11" xfId="4359"/>
    <cellStyle name="60% - 강조색2 12" xfId="4360"/>
    <cellStyle name="60% - 강조색2 13" xfId="4361"/>
    <cellStyle name="60% - 강조색2 14" xfId="4362"/>
    <cellStyle name="60% - 강조색2 15" xfId="4363"/>
    <cellStyle name="60% - 강조색2 16" xfId="4364"/>
    <cellStyle name="60% - 강조색2 17" xfId="4365"/>
    <cellStyle name="60% - 강조색2 18" xfId="4366"/>
    <cellStyle name="60% - 강조색2 19" xfId="4367"/>
    <cellStyle name="60% - 강조색2 2" xfId="412"/>
    <cellStyle name="60% - 강조색2 2 2" xfId="4368"/>
    <cellStyle name="60% - 강조색2 20" xfId="4369"/>
    <cellStyle name="60% - 강조색2 21" xfId="4370"/>
    <cellStyle name="60% - 강조색2 21 2" xfId="4371"/>
    <cellStyle name="60% - 강조색2 21 3" xfId="4372"/>
    <cellStyle name="60% - 강조색2 21 4" xfId="4373"/>
    <cellStyle name="60% - 강조색2 22" xfId="4374"/>
    <cellStyle name="60% - 강조색2 22 2" xfId="4375"/>
    <cellStyle name="60% - 강조색2 22 3" xfId="4376"/>
    <cellStyle name="60% - 강조색2 22 4" xfId="4377"/>
    <cellStyle name="60% - 강조색2 23" xfId="4378"/>
    <cellStyle name="60% - 강조색2 23 2" xfId="4379"/>
    <cellStyle name="60% - 강조색2 23 3" xfId="4380"/>
    <cellStyle name="60% - 강조색2 23 4" xfId="4381"/>
    <cellStyle name="60% - 강조색2 24" xfId="4382"/>
    <cellStyle name="60% - 강조색2 24 2" xfId="4383"/>
    <cellStyle name="60% - 강조색2 24 3" xfId="4384"/>
    <cellStyle name="60% - 강조색2 24 4" xfId="4385"/>
    <cellStyle name="60% - 강조색2 25" xfId="4386"/>
    <cellStyle name="60% - 강조색2 26" xfId="4387"/>
    <cellStyle name="60% - 강조색2 3" xfId="413"/>
    <cellStyle name="60% - 강조색2 3 2" xfId="4388"/>
    <cellStyle name="60% - 강조색2 4" xfId="414"/>
    <cellStyle name="60% - 강조색2 4 2" xfId="4389"/>
    <cellStyle name="60% - 강조색2 5" xfId="415"/>
    <cellStyle name="60% - 강조색2 5 2" xfId="4390"/>
    <cellStyle name="60% - 강조색2 6" xfId="416"/>
    <cellStyle name="60% - 강조색2 6 2" xfId="4391"/>
    <cellStyle name="60% - 강조색2 7" xfId="4392"/>
    <cellStyle name="60% - 강조색2 8" xfId="4393"/>
    <cellStyle name="60% - 강조색2 9" xfId="4394"/>
    <cellStyle name="60% - 강조색3" xfId="1302" builtinId="40" customBuiltin="1"/>
    <cellStyle name="60% - 강조색3 10" xfId="4395"/>
    <cellStyle name="60% - 강조색3 11" xfId="4396"/>
    <cellStyle name="60% - 강조색3 12" xfId="4397"/>
    <cellStyle name="60% - 강조색3 13" xfId="4398"/>
    <cellStyle name="60% - 강조색3 14" xfId="4399"/>
    <cellStyle name="60% - 강조색3 15" xfId="4400"/>
    <cellStyle name="60% - 강조색3 16" xfId="4401"/>
    <cellStyle name="60% - 강조색3 17" xfId="4402"/>
    <cellStyle name="60% - 강조색3 18" xfId="4403"/>
    <cellStyle name="60% - 강조색3 19" xfId="4404"/>
    <cellStyle name="60% - 강조색3 2" xfId="417"/>
    <cellStyle name="60% - 강조색3 2 2" xfId="4405"/>
    <cellStyle name="60% - 강조색3 20" xfId="4406"/>
    <cellStyle name="60% - 강조색3 21" xfId="4407"/>
    <cellStyle name="60% - 강조색3 21 2" xfId="4408"/>
    <cellStyle name="60% - 강조색3 21 3" xfId="4409"/>
    <cellStyle name="60% - 강조색3 21 4" xfId="4410"/>
    <cellStyle name="60% - 강조색3 22" xfId="4411"/>
    <cellStyle name="60% - 강조색3 22 2" xfId="4412"/>
    <cellStyle name="60% - 강조색3 22 3" xfId="4413"/>
    <cellStyle name="60% - 강조색3 22 4" xfId="4414"/>
    <cellStyle name="60% - 강조색3 23" xfId="4415"/>
    <cellStyle name="60% - 강조색3 23 2" xfId="4416"/>
    <cellStyle name="60% - 강조색3 23 3" xfId="4417"/>
    <cellStyle name="60% - 강조색3 23 4" xfId="4418"/>
    <cellStyle name="60% - 강조색3 24" xfId="4419"/>
    <cellStyle name="60% - 강조색3 24 2" xfId="4420"/>
    <cellStyle name="60% - 강조색3 24 3" xfId="4421"/>
    <cellStyle name="60% - 강조색3 24 4" xfId="4422"/>
    <cellStyle name="60% - 강조색3 25" xfId="4423"/>
    <cellStyle name="60% - 강조색3 26" xfId="4424"/>
    <cellStyle name="60% - 강조색3 3" xfId="418"/>
    <cellStyle name="60% - 강조색3 3 2" xfId="4425"/>
    <cellStyle name="60% - 강조색3 4" xfId="419"/>
    <cellStyle name="60% - 강조색3 4 2" xfId="4426"/>
    <cellStyle name="60% - 강조색3 5" xfId="420"/>
    <cellStyle name="60% - 강조색3 5 2" xfId="4427"/>
    <cellStyle name="60% - 강조색3 6" xfId="421"/>
    <cellStyle name="60% - 강조색3 6 2" xfId="4428"/>
    <cellStyle name="60% - 강조색3 7" xfId="4429"/>
    <cellStyle name="60% - 강조색3 8" xfId="4430"/>
    <cellStyle name="60% - 강조색3 9" xfId="4431"/>
    <cellStyle name="60% - 강조색4" xfId="1306" builtinId="44" customBuiltin="1"/>
    <cellStyle name="60% - 강조색4 10" xfId="4432"/>
    <cellStyle name="60% - 강조색4 11" xfId="4433"/>
    <cellStyle name="60% - 강조색4 12" xfId="4434"/>
    <cellStyle name="60% - 강조색4 13" xfId="4435"/>
    <cellStyle name="60% - 강조색4 14" xfId="4436"/>
    <cellStyle name="60% - 강조색4 15" xfId="4437"/>
    <cellStyle name="60% - 강조색4 16" xfId="4438"/>
    <cellStyle name="60% - 강조색4 17" xfId="4439"/>
    <cellStyle name="60% - 강조색4 18" xfId="4440"/>
    <cellStyle name="60% - 강조색4 19" xfId="4441"/>
    <cellStyle name="60% - 강조색4 2" xfId="422"/>
    <cellStyle name="60% - 강조색4 2 2" xfId="4442"/>
    <cellStyle name="60% - 강조색4 20" xfId="4443"/>
    <cellStyle name="60% - 강조색4 21" xfId="4444"/>
    <cellStyle name="60% - 강조색4 21 2" xfId="4445"/>
    <cellStyle name="60% - 강조색4 21 3" xfId="4446"/>
    <cellStyle name="60% - 강조색4 21 4" xfId="4447"/>
    <cellStyle name="60% - 강조색4 22" xfId="4448"/>
    <cellStyle name="60% - 강조색4 22 2" xfId="4449"/>
    <cellStyle name="60% - 강조색4 22 3" xfId="4450"/>
    <cellStyle name="60% - 강조색4 22 4" xfId="4451"/>
    <cellStyle name="60% - 강조색4 23" xfId="4452"/>
    <cellStyle name="60% - 강조색4 23 2" xfId="4453"/>
    <cellStyle name="60% - 강조색4 23 3" xfId="4454"/>
    <cellStyle name="60% - 강조색4 23 4" xfId="4455"/>
    <cellStyle name="60% - 강조색4 24" xfId="4456"/>
    <cellStyle name="60% - 강조색4 24 2" xfId="4457"/>
    <cellStyle name="60% - 강조색4 24 3" xfId="4458"/>
    <cellStyle name="60% - 강조색4 24 4" xfId="4459"/>
    <cellStyle name="60% - 강조색4 25" xfId="4460"/>
    <cellStyle name="60% - 강조색4 26" xfId="4461"/>
    <cellStyle name="60% - 강조색4 3" xfId="423"/>
    <cellStyle name="60% - 강조색4 3 2" xfId="4462"/>
    <cellStyle name="60% - 강조색4 4" xfId="424"/>
    <cellStyle name="60% - 강조색4 4 2" xfId="4463"/>
    <cellStyle name="60% - 강조색4 5" xfId="425"/>
    <cellStyle name="60% - 강조색4 5 2" xfId="4464"/>
    <cellStyle name="60% - 강조색4 6" xfId="426"/>
    <cellStyle name="60% - 강조색4 6 2" xfId="4465"/>
    <cellStyle name="60% - 강조색4 7" xfId="4466"/>
    <cellStyle name="60% - 강조색4 8" xfId="4467"/>
    <cellStyle name="60% - 강조색4 9" xfId="4468"/>
    <cellStyle name="60% - 강조색5" xfId="1310" builtinId="48" customBuiltin="1"/>
    <cellStyle name="60% - 강조색5 10" xfId="4469"/>
    <cellStyle name="60% - 강조색5 11" xfId="4470"/>
    <cellStyle name="60% - 강조색5 12" xfId="4471"/>
    <cellStyle name="60% - 강조색5 13" xfId="4472"/>
    <cellStyle name="60% - 강조색5 14" xfId="4473"/>
    <cellStyle name="60% - 강조색5 15" xfId="4474"/>
    <cellStyle name="60% - 강조색5 16" xfId="4475"/>
    <cellStyle name="60% - 강조색5 17" xfId="4476"/>
    <cellStyle name="60% - 강조색5 18" xfId="4477"/>
    <cellStyle name="60% - 강조색5 19" xfId="4478"/>
    <cellStyle name="60% - 강조색5 2" xfId="427"/>
    <cellStyle name="60% - 강조색5 2 2" xfId="4479"/>
    <cellStyle name="60% - 강조색5 20" xfId="4480"/>
    <cellStyle name="60% - 강조색5 21" xfId="4481"/>
    <cellStyle name="60% - 강조색5 21 2" xfId="4482"/>
    <cellStyle name="60% - 강조색5 21 3" xfId="4483"/>
    <cellStyle name="60% - 강조색5 21 4" xfId="4484"/>
    <cellStyle name="60% - 강조색5 22" xfId="4485"/>
    <cellStyle name="60% - 강조색5 22 2" xfId="4486"/>
    <cellStyle name="60% - 강조색5 22 3" xfId="4487"/>
    <cellStyle name="60% - 강조색5 22 4" xfId="4488"/>
    <cellStyle name="60% - 강조색5 23" xfId="4489"/>
    <cellStyle name="60% - 강조색5 23 2" xfId="4490"/>
    <cellStyle name="60% - 강조색5 23 3" xfId="4491"/>
    <cellStyle name="60% - 강조색5 23 4" xfId="4492"/>
    <cellStyle name="60% - 강조색5 24" xfId="4493"/>
    <cellStyle name="60% - 강조색5 24 2" xfId="4494"/>
    <cellStyle name="60% - 강조색5 24 3" xfId="4495"/>
    <cellStyle name="60% - 강조색5 24 4" xfId="4496"/>
    <cellStyle name="60% - 강조색5 25" xfId="4497"/>
    <cellStyle name="60% - 강조색5 26" xfId="4498"/>
    <cellStyle name="60% - 강조색5 3" xfId="428"/>
    <cellStyle name="60% - 강조색5 3 2" xfId="4499"/>
    <cellStyle name="60% - 강조색5 4" xfId="429"/>
    <cellStyle name="60% - 강조색5 4 2" xfId="4500"/>
    <cellStyle name="60% - 강조색5 5" xfId="430"/>
    <cellStyle name="60% - 강조색5 5 2" xfId="4501"/>
    <cellStyle name="60% - 강조색5 6" xfId="431"/>
    <cellStyle name="60% - 강조색5 6 2" xfId="4502"/>
    <cellStyle name="60% - 강조색5 7" xfId="4503"/>
    <cellStyle name="60% - 강조색5 8" xfId="4504"/>
    <cellStyle name="60% - 강조색5 9" xfId="4505"/>
    <cellStyle name="60% - 강조색6" xfId="1314" builtinId="52" customBuiltin="1"/>
    <cellStyle name="60% - 강조색6 10" xfId="4506"/>
    <cellStyle name="60% - 강조색6 11" xfId="4507"/>
    <cellStyle name="60% - 강조색6 12" xfId="4508"/>
    <cellStyle name="60% - 강조색6 13" xfId="4509"/>
    <cellStyle name="60% - 강조색6 14" xfId="4510"/>
    <cellStyle name="60% - 강조색6 15" xfId="4511"/>
    <cellStyle name="60% - 강조색6 16" xfId="4512"/>
    <cellStyle name="60% - 강조색6 17" xfId="4513"/>
    <cellStyle name="60% - 강조색6 18" xfId="4514"/>
    <cellStyle name="60% - 강조색6 19" xfId="4515"/>
    <cellStyle name="60% - 강조색6 2" xfId="432"/>
    <cellStyle name="60% - 강조색6 2 2" xfId="4516"/>
    <cellStyle name="60% - 강조색6 20" xfId="4517"/>
    <cellStyle name="60% - 강조색6 21" xfId="4518"/>
    <cellStyle name="60% - 강조색6 21 2" xfId="4519"/>
    <cellStyle name="60% - 강조색6 21 3" xfId="4520"/>
    <cellStyle name="60% - 강조색6 21 4" xfId="4521"/>
    <cellStyle name="60% - 강조색6 22" xfId="4522"/>
    <cellStyle name="60% - 강조색6 22 2" xfId="4523"/>
    <cellStyle name="60% - 강조색6 22 3" xfId="4524"/>
    <cellStyle name="60% - 강조색6 22 4" xfId="4525"/>
    <cellStyle name="60% - 강조색6 23" xfId="4526"/>
    <cellStyle name="60% - 강조색6 23 2" xfId="4527"/>
    <cellStyle name="60% - 강조색6 23 3" xfId="4528"/>
    <cellStyle name="60% - 강조색6 23 4" xfId="4529"/>
    <cellStyle name="60% - 강조색6 24" xfId="4530"/>
    <cellStyle name="60% - 강조색6 24 2" xfId="4531"/>
    <cellStyle name="60% - 강조색6 24 3" xfId="4532"/>
    <cellStyle name="60% - 강조색6 24 4" xfId="4533"/>
    <cellStyle name="60% - 강조색6 25" xfId="4534"/>
    <cellStyle name="60% - 강조색6 26" xfId="4535"/>
    <cellStyle name="60% - 강조색6 3" xfId="433"/>
    <cellStyle name="60% - 강조색6 3 2" xfId="4536"/>
    <cellStyle name="60% - 강조색6 4" xfId="434"/>
    <cellStyle name="60% - 강조색6 4 2" xfId="4537"/>
    <cellStyle name="60% - 강조색6 5" xfId="435"/>
    <cellStyle name="60% - 강조색6 5 2" xfId="4538"/>
    <cellStyle name="60% - 강조색6 6" xfId="436"/>
    <cellStyle name="60% - 강조색6 6 2" xfId="4539"/>
    <cellStyle name="60% - 강조색6 7" xfId="4540"/>
    <cellStyle name="60% - 강조색6 8" xfId="4541"/>
    <cellStyle name="60% - 강조색6 9" xfId="4542"/>
    <cellStyle name="90" xfId="437"/>
    <cellStyle name="A" xfId="2825"/>
    <cellStyle name="a [0]_mud plant bolted" xfId="438"/>
    <cellStyle name="A_002_20090804_(별첨4)용역비 산출내역서(매포천)(1)" xfId="4543"/>
    <cellStyle name="A_2회설변전체내역서" xfId="4544"/>
    <cellStyle name="A_2회설변전체내역서_002_20090804_(별첨4)용역비 산출내역서(매포천)(1)" xfId="4545"/>
    <cellStyle name="A_2회설변전체내역서_4(1).용역비산출내역서(능동천)" xfId="4546"/>
    <cellStyle name="A_2회설변전체내역서_4.용역비산출내역서(오대천)" xfId="4547"/>
    <cellStyle name="A_2회설변전체내역서_4.용역비산출내역서(오대천-수정)" xfId="4548"/>
    <cellStyle name="A_4(1).용역비산출내역서(능동천)" xfId="4549"/>
    <cellStyle name="A_4.용역비산출내역서(오대천)" xfId="4550"/>
    <cellStyle name="A_4.용역비산출내역서(오대천-수정)" xfId="4551"/>
    <cellStyle name="a_설계내역서(신천-금호강)" xfId="4552"/>
    <cellStyle name="a_설계내역서(신천-금호강)_욱수천 하천재해예방사업 내역서" xfId="4553"/>
    <cellStyle name="a_설계내역서(신천-금호강)_욱수천 하천재해예방사업 내역서_002 욱수천정비공사실시설계 내역서_090113" xfId="4554"/>
    <cellStyle name="a_설계내역서(전체)" xfId="4555"/>
    <cellStyle name="a_설계내역서(전체)_욱수천 하천재해예방사업 내역서" xfId="4556"/>
    <cellStyle name="a_설계내역서(전체)_욱수천 하천재해예방사업 내역서_002 욱수천정비공사실시설계 내역서_090113" xfId="4557"/>
    <cellStyle name="a_왕의강 왕숙천 생태하천복원사업_설계내역서(수정3)" xfId="4558"/>
    <cellStyle name="a_용담댐하류하천환경정비사업설계예산서(건희)" xfId="4559"/>
    <cellStyle name="a_욱수천 하천재해예방사업 내역서" xfId="4560"/>
    <cellStyle name="a_욱수천 하천재해예방사업 내역서_002 욱수천정비공사실시설계 내역서_090113" xfId="4561"/>
    <cellStyle name="A_일위대가양식" xfId="4562"/>
    <cellStyle name="A_일위대가양식_002_20090804_(별첨4)용역비 산출내역서(매포천)(1)" xfId="4563"/>
    <cellStyle name="A_일위대가양식_4(1).용역비산출내역서(능동천)" xfId="4564"/>
    <cellStyle name="A_일위대가양식_4.용역비산출내역서(오대천)" xfId="4565"/>
    <cellStyle name="A_일위대가양식_4.용역비산출내역서(오대천-수정)" xfId="4566"/>
    <cellStyle name="A_토목내역" xfId="4567"/>
    <cellStyle name="A_토목내역_002_20090804_(별첨4)용역비 산출내역서(매포천)(1)" xfId="4568"/>
    <cellStyle name="A_토목내역_4(1).용역비산출내역서(능동천)" xfId="4569"/>
    <cellStyle name="A_토목내역_4.용역비산출내역서(오대천)" xfId="4570"/>
    <cellStyle name="A_토목내역_4.용역비산출내역서(오대천-수정)" xfId="4571"/>
    <cellStyle name="A_황령산 봉수대 용역내역서" xfId="4572"/>
    <cellStyle name="A_황령산 봉수대 용역내역서_002_20090804_(별첨4)용역비 산출내역서(매포천)(1)" xfId="4573"/>
    <cellStyle name="A_황령산 봉수대 용역내역서_4(1).용역비산출내역서(능동천)" xfId="4574"/>
    <cellStyle name="A_황령산 봉수대 용역내역서_4.용역비산출내역서(오대천)" xfId="4575"/>
    <cellStyle name="A_황령산 봉수대 용역내역서_4.용역비산출내역서(오대천-수정)" xfId="4576"/>
    <cellStyle name="A¨­￠￢￠O [0]_￠?i¡ieE¡ⓒ¡¤A ¡¾a¡¾￠￢A￠OA¡AC¡I" xfId="4577"/>
    <cellStyle name="A¨­￠￢￠O_￠?i¡ieE¡ⓒ¡¤A ¡¾a¡¾￠￢A￠OA¡AC¡I" xfId="4578"/>
    <cellStyle name="A1" xfId="439"/>
    <cellStyle name="AA" xfId="3016"/>
    <cellStyle name="Aⓒ­" xfId="2826"/>
    <cellStyle name="Aⓒ­ 2" xfId="4579"/>
    <cellStyle name="Aⓒ­ 3" xfId="4580"/>
    <cellStyle name="Aⓒ_4.용역비산출내역서(오대천-수정)" xfId="4581"/>
    <cellStyle name="Aⓒ­￠￢￠" xfId="4582"/>
    <cellStyle name="Aⓒ­￠￢￠ 2" xfId="4583"/>
    <cellStyle name="Aⓒ­￠￢￠ 3" xfId="4584"/>
    <cellStyle name="Actual Date" xfId="1256"/>
    <cellStyle name="Ae" xfId="2827"/>
    <cellStyle name="Åë" xfId="440"/>
    <cellStyle name="Ae 2" xfId="4585"/>
    <cellStyle name="Ae 3" xfId="4586"/>
    <cellStyle name="Ae_01 투찰(원안-최종)-050817작업" xfId="2828"/>
    <cellStyle name="Åë_마곡보완" xfId="2829"/>
    <cellStyle name="Ae_신태인배수장제진기" xfId="2830"/>
    <cellStyle name="Åë_율북보완" xfId="2831"/>
    <cellStyle name="Ae_음성양수장단가보완(건축)" xfId="2832"/>
    <cellStyle name="Aee­ " xfId="441"/>
    <cellStyle name="Aee­  2" xfId="6587"/>
    <cellStyle name="Aee­ [" xfId="2833"/>
    <cellStyle name="Åëè­ [" xfId="442"/>
    <cellStyle name="Aee­ [_감곡 건축(양수장 관리사)보완최종" xfId="2834"/>
    <cellStyle name="Åëè­ [_마곡보완" xfId="2835"/>
    <cellStyle name="Aee­ [_신태인배수장제진기" xfId="2836"/>
    <cellStyle name="Åëè­ [_율북보완" xfId="2837"/>
    <cellStyle name="Aee­ [_음성양수장단가보완(건축)" xfId="2838"/>
    <cellStyle name="AeE­ [0]_ 2ÆAAþº° " xfId="4587"/>
    <cellStyle name="ÅëÈ­ [0]_¸ðÇü¸·" xfId="443"/>
    <cellStyle name="AeE­ [0]_±a¼uAe½A " xfId="6588"/>
    <cellStyle name="ÅëÈ­ [0]_»óºÎ¼ö·®Áý°è " xfId="6589"/>
    <cellStyle name="AeE­ [0]_°eE¹_11¿a½A " xfId="444"/>
    <cellStyle name="ÅëÈ­ [0]_INQUIRY ¿µ¾÷ÃßÁø " xfId="445"/>
    <cellStyle name="AeE­ [0]_INQUIRY ¿μ¾÷AßAø " xfId="446"/>
    <cellStyle name="Åëè­ [0]_laro" xfId="447"/>
    <cellStyle name="AeE­ [0]_º≫¼± ±æ¾i±uºI ¼o·R Ay°eC￥ " xfId="448"/>
    <cellStyle name="Aee­ _002_20090804_(별첨4)용역비 산출내역서(매포천)(1)" xfId="4588"/>
    <cellStyle name="AeE­_ 2ÆAAþº° " xfId="4589"/>
    <cellStyle name="ÅëÈ­_¸ðÇü¸·" xfId="449"/>
    <cellStyle name="AeE­_±a¼uAe½A " xfId="6590"/>
    <cellStyle name="ÅëÈ­_»óºÎ¼ö·®Áý°è " xfId="6591"/>
    <cellStyle name="AeE­_°eE¹_11¿a½A " xfId="450"/>
    <cellStyle name="ÅëÈ­_INQUIRY ¿µ¾÷ÃßÁø " xfId="451"/>
    <cellStyle name="AeE­_INQUIRY ¿μ¾÷AßAø " xfId="452"/>
    <cellStyle name="Åëè­_laro" xfId="453"/>
    <cellStyle name="AeE­_º≫¼± ±æ¾i±uºI ¼o·R Ay°eC￥ " xfId="454"/>
    <cellStyle name="Aee¡" xfId="2839"/>
    <cellStyle name="Aee¡ⓒ " xfId="4590"/>
    <cellStyle name="Aee¡ⓒ  2" xfId="4591"/>
    <cellStyle name="Aee¡ⓒ  3" xfId="4592"/>
    <cellStyle name="Aee¡ⓒ  4" xfId="4593"/>
    <cellStyle name="Aee¡ⓒ  5" xfId="4594"/>
    <cellStyle name="Aee¡ⓒ  6" xfId="4595"/>
    <cellStyle name="Aee¡ⓒ  7" xfId="4596"/>
    <cellStyle name="AeE¡ⓒ [0]_￠?i¡ieE¡ⓒ¡¤A ¡¾a¡¾￠￢A￠OA¡AC¡I" xfId="4597"/>
    <cellStyle name="Aee¡ⓒ _~MGKBh73" xfId="4598"/>
    <cellStyle name="AeE¡ⓒ_￠?i¡ieE¡ⓒ¡¤A ¡¾a¡¾￠￢A￠OA¡AC¡I" xfId="4599"/>
    <cellStyle name="Æu¼ " xfId="455"/>
    <cellStyle name="Æu¼  2" xfId="2939"/>
    <cellStyle name="Æû¼¾æ®" xfId="456"/>
    <cellStyle name="Æû¼¾æ® 2" xfId="4600"/>
    <cellStyle name="Æû¼¾æ® 3" xfId="4601"/>
    <cellStyle name="ALIGNMENT" xfId="457"/>
    <cellStyle name="Aþ" xfId="2840"/>
    <cellStyle name="Äþ" xfId="458"/>
    <cellStyle name="Aþ_감곡 건축(양수장 관리사)보완최종" xfId="2841"/>
    <cellStyle name="Äþ_마곡보완" xfId="2842"/>
    <cellStyle name="Aþ_신태인배수장제진기" xfId="2843"/>
    <cellStyle name="Äþ_율북보완" xfId="2844"/>
    <cellStyle name="Aþ_음성양수장단가보완(건축)" xfId="2845"/>
    <cellStyle name="Aþ¸" xfId="2846"/>
    <cellStyle name="Aþ¸¶ [" xfId="2847"/>
    <cellStyle name="Äþ¸¶ [" xfId="459"/>
    <cellStyle name="Aþ¸¶ [_감곡 건축(양수장 관리사)보완최종" xfId="2848"/>
    <cellStyle name="Äþ¸¶ [_마곡보완" xfId="2849"/>
    <cellStyle name="Aþ¸¶ [_신태인배수장제진기" xfId="2850"/>
    <cellStyle name="Äþ¸¶ [_율북보완" xfId="2851"/>
    <cellStyle name="Aþ¸¶ [_음성양수장단가보완(건축)" xfId="2852"/>
    <cellStyle name="AÞ¸¶ [0]_ 2ÆAAþº° " xfId="4602"/>
    <cellStyle name="ÄÞ¸¶ [0]_¸ðÇü¸·" xfId="460"/>
    <cellStyle name="AÞ¸¶ [0]_±a¼uAe½A " xfId="6592"/>
    <cellStyle name="ÄÞ¸¶ [0]_»óºÎ¼ö·®Áý°è " xfId="6593"/>
    <cellStyle name="AÞ¸¶ [0]_°eE¹_11¿a½A " xfId="461"/>
    <cellStyle name="ÄÞ¸¶ [0]_INQUIRY ¿µ¾÷ÃßÁø " xfId="462"/>
    <cellStyle name="AÞ¸¶ [0]_INQUIRY ¿μ¾÷AßAø " xfId="463"/>
    <cellStyle name="Äþ¸¶ [0]_laro" xfId="464"/>
    <cellStyle name="AÞ¸¶ [0]_º≫¼± ±æ¾i±uºI ¼o·R Ay°eC￥ " xfId="465"/>
    <cellStyle name="AÞ¸¶_ 2ÆAAþº° " xfId="4603"/>
    <cellStyle name="ÄÞ¸¶_¸ðÇü¸·" xfId="466"/>
    <cellStyle name="AÞ¸¶_±a¼uAe½A " xfId="6594"/>
    <cellStyle name="ÄÞ¸¶_»óºÎ¼ö·®Áý°è " xfId="6595"/>
    <cellStyle name="AÞ¸¶_°eE¹_11¿a½A " xfId="467"/>
    <cellStyle name="ÄÞ¸¶_INQUIRY ¿µ¾÷ÃßÁø " xfId="468"/>
    <cellStyle name="AÞ¸¶_INQUIRY ¿μ¾÷AßAø " xfId="469"/>
    <cellStyle name="Äþ¸¶_laro" xfId="470"/>
    <cellStyle name="AÞ¸¶_º≫¼± ±æ¾i±uºI ¼o·R Ay°eC￥ " xfId="471"/>
    <cellStyle name="Attach Rates" xfId="6596"/>
    <cellStyle name="Àú¸®¼ö" xfId="472"/>
    <cellStyle name="Àú¸®¼ö 2" xfId="4604"/>
    <cellStyle name="Àú¸®¼ö 3" xfId="4605"/>
    <cellStyle name="Àú¸®¼ö0" xfId="473"/>
    <cellStyle name="Àú¸®¼ö0 2" xfId="4606"/>
    <cellStyle name="Àú¸®¼ö0 3" xfId="4607"/>
    <cellStyle name="Au¸r " xfId="474"/>
    <cellStyle name="Au¸r  2" xfId="2940"/>
    <cellStyle name="Au¸r¼" xfId="475"/>
    <cellStyle name="Au¸r¼ 2" xfId="2941"/>
    <cellStyle name="_x0001_b" xfId="2853"/>
    <cellStyle name="_x0001_b 2" xfId="6597"/>
    <cellStyle name="BA" xfId="476"/>
    <cellStyle name="body" xfId="1257"/>
    <cellStyle name="Bridge " xfId="1258"/>
    <cellStyle name="C" xfId="2854"/>
    <cellStyle name="C_002_20090804_(별첨4)용역비 산출내역서(매포천)(1)" xfId="4608"/>
    <cellStyle name="C_2회설변전체내역서" xfId="4609"/>
    <cellStyle name="C_2회설변전체내역서_002_20090804_(별첨4)용역비 산출내역서(매포천)(1)" xfId="4610"/>
    <cellStyle name="C_2회설변전체내역서_4(1).용역비산출내역서(능동천)" xfId="4611"/>
    <cellStyle name="C_2회설변전체내역서_4.용역비산출내역서(오대천)" xfId="4612"/>
    <cellStyle name="C_2회설변전체내역서_4.용역비산출내역서(오대천-수정)" xfId="4613"/>
    <cellStyle name="C_4(1).용역비산출내역서(능동천)" xfId="4614"/>
    <cellStyle name="C_4.용역비산출내역서(오대천)" xfId="4615"/>
    <cellStyle name="C_4.용역비산출내역서(오대천-수정)" xfId="4616"/>
    <cellStyle name="C_일위대가양식" xfId="4617"/>
    <cellStyle name="C_일위대가양식_002_20090804_(별첨4)용역비 산출내역서(매포천)(1)" xfId="4618"/>
    <cellStyle name="C_일위대가양식_4(1).용역비산출내역서(능동천)" xfId="4619"/>
    <cellStyle name="C_일위대가양식_4.용역비산출내역서(오대천)" xfId="4620"/>
    <cellStyle name="C_일위대가양식_4.용역비산출내역서(오대천-수정)" xfId="4621"/>
    <cellStyle name="C_토목내역" xfId="4622"/>
    <cellStyle name="C_토목내역_002_20090804_(별첨4)용역비 산출내역서(매포천)(1)" xfId="4623"/>
    <cellStyle name="C_토목내역_4(1).용역비산출내역서(능동천)" xfId="4624"/>
    <cellStyle name="C_토목내역_4.용역비산출내역서(오대천)" xfId="4625"/>
    <cellStyle name="C_토목내역_4.용역비산출내역서(오대천-수정)" xfId="4626"/>
    <cellStyle name="C_황령산 봉수대 용역내역서" xfId="4627"/>
    <cellStyle name="C_황령산 봉수대 용역내역서_002_20090804_(별첨4)용역비 산출내역서(매포천)(1)" xfId="4628"/>
    <cellStyle name="C_황령산 봉수대 용역내역서_4(1).용역비산출내역서(능동천)" xfId="4629"/>
    <cellStyle name="C_황령산 봉수대 용역내역서_4.용역비산출내역서(오대천)" xfId="4630"/>
    <cellStyle name="C_황령산 봉수대 용역내역서_4.용역비산출내역서(오대천-수정)" xfId="4631"/>
    <cellStyle name="C¡" xfId="4632"/>
    <cellStyle name="C¡ 2" xfId="4633"/>
    <cellStyle name="C¡ 3" xfId="4634"/>
    <cellStyle name="C¡IA¨ª_¡ic¨u¡A¨￢I¨￢¡Æ AN¡Æe " xfId="477"/>
    <cellStyle name="C￥" xfId="2855"/>
    <cellStyle name="Ç¥" xfId="478"/>
    <cellStyle name="C￥_감곡 건축(양수장 관리사)보완최종" xfId="2856"/>
    <cellStyle name="Ç¥_마곡보완" xfId="2857"/>
    <cellStyle name="C￥_신태인배수장제진기" xfId="2858"/>
    <cellStyle name="Ç¥_율북보완" xfId="2859"/>
    <cellStyle name="C￥_음성양수장단가보완(건축)" xfId="2860"/>
    <cellStyle name="C￥AØ_  FAB AIA¤  " xfId="479"/>
    <cellStyle name="Ç¥ÁØ_(%)ºñ¸ñ±ººÐ·ùÇ¥" xfId="3017"/>
    <cellStyle name="C￥AØ_¿ø°¡Aoa" xfId="4635"/>
    <cellStyle name="Ç¥ÁØ_»ç¾÷È¿°ú" xfId="2861"/>
    <cellStyle name="C￥AØ_≫c¾÷ºIº° AN°e " xfId="480"/>
    <cellStyle name="Ç¥ÁØ_°­´ç (2)" xfId="481"/>
    <cellStyle name="C￥AØ_¼oAI¼º " xfId="482"/>
    <cellStyle name="Ç¥ÁØ_³ëÀÓ´Ü°¡ " xfId="4636"/>
    <cellStyle name="C￥AØ_AN°y(1.25) " xfId="4637"/>
    <cellStyle name="Ç¥ÁØ_Áý°èÇ¥(2¿ù) " xfId="483"/>
    <cellStyle name="C￥AØ_C°¼A(AoAO) " xfId="1259"/>
    <cellStyle name="Ç¥ÁØ_Ç°¼À(ÁöÀÔ) " xfId="1260"/>
    <cellStyle name="C￥AØ_CoAo¹yAI °A¾×¿ⓒ½A " xfId="484"/>
    <cellStyle name="Ç¥ÁØ_Sheet1_¿µ¾÷ÇöÈ² " xfId="485"/>
    <cellStyle name="C￥AØ_SOON1 " xfId="4638"/>
    <cellStyle name="Calc Currency (0)" xfId="486"/>
    <cellStyle name="Calc Currency (0) 10" xfId="4639"/>
    <cellStyle name="Calc Currency (0) 11" xfId="4640"/>
    <cellStyle name="Calc Currency (0) 12" xfId="4641"/>
    <cellStyle name="Calc Currency (0) 13" xfId="4642"/>
    <cellStyle name="Calc Currency (0) 14" xfId="4643"/>
    <cellStyle name="Calc Currency (0) 15" xfId="4644"/>
    <cellStyle name="Calc Currency (0) 16" xfId="4645"/>
    <cellStyle name="Calc Currency (0) 17" xfId="4646"/>
    <cellStyle name="Calc Currency (0) 18" xfId="4647"/>
    <cellStyle name="Calc Currency (0) 19" xfId="4648"/>
    <cellStyle name="Calc Currency (0) 2" xfId="487"/>
    <cellStyle name="Calc Currency (0) 2 2" xfId="2943"/>
    <cellStyle name="Calc Currency (0) 20" xfId="4649"/>
    <cellStyle name="Calc Currency (0) 21" xfId="2942"/>
    <cellStyle name="Calc Currency (0) 3" xfId="488"/>
    <cellStyle name="Calc Currency (0) 4" xfId="489"/>
    <cellStyle name="Calc Currency (0) 5" xfId="490"/>
    <cellStyle name="Calc Currency (0) 6" xfId="491"/>
    <cellStyle name="Calc Currency (0) 7" xfId="4650"/>
    <cellStyle name="Calc Currency (0) 8" xfId="4651"/>
    <cellStyle name="Calc Currency (0) 9" xfId="4652"/>
    <cellStyle name="Calc Currency (0)_09.03.23_장지천 하천기본계획및 하천대장작성(변경) 내역(2008.12품셈적용)" xfId="492"/>
    <cellStyle name="Calc Currency (2)" xfId="4653"/>
    <cellStyle name="Calc Percent (0)" xfId="4654"/>
    <cellStyle name="Calc Percent (1)" xfId="4655"/>
    <cellStyle name="Calc Percent (2)" xfId="4656"/>
    <cellStyle name="Calc Units (0)" xfId="4657"/>
    <cellStyle name="Calc Units (1)" xfId="4658"/>
    <cellStyle name="Calc Units (2)" xfId="4659"/>
    <cellStyle name="category" xfId="493"/>
    <cellStyle name="CIAIÆU¸μAⓒ" xfId="494"/>
    <cellStyle name="ⓒo" xfId="2862"/>
    <cellStyle name="Çõ»ê" xfId="495"/>
    <cellStyle name="Çõ»ê 2" xfId="4660"/>
    <cellStyle name="Çõ»ê 3" xfId="4661"/>
    <cellStyle name="Co≫" xfId="496"/>
    <cellStyle name="Co≫ 2" xfId="2944"/>
    <cellStyle name="CODE" xfId="6598"/>
    <cellStyle name="ⓒoe" xfId="4662"/>
    <cellStyle name="ⓒoe 2" xfId="4663"/>
    <cellStyle name="ⓒoe 3" xfId="4664"/>
    <cellStyle name="Column Heading" xfId="497"/>
    <cellStyle name="columns_array" xfId="3018"/>
    <cellStyle name="Comma" xfId="498"/>
    <cellStyle name="Comma [0]" xfId="499"/>
    <cellStyle name="Comma [0] 10" xfId="4665"/>
    <cellStyle name="Comma [0] 11" xfId="4666"/>
    <cellStyle name="Comma [0] 12" xfId="4667"/>
    <cellStyle name="Comma [0] 13" xfId="4668"/>
    <cellStyle name="Comma [0] 14" xfId="4669"/>
    <cellStyle name="Comma [0] 15" xfId="4670"/>
    <cellStyle name="Comma [0] 16" xfId="4671"/>
    <cellStyle name="Comma [0] 17" xfId="4672"/>
    <cellStyle name="Comma [0] 18" xfId="4673"/>
    <cellStyle name="Comma [0] 19" xfId="4674"/>
    <cellStyle name="Comma [0] 2" xfId="4675"/>
    <cellStyle name="Comma [0] 20" xfId="4676"/>
    <cellStyle name="Comma [0] 21" xfId="4677"/>
    <cellStyle name="Comma [0] 22" xfId="2945"/>
    <cellStyle name="Comma [0] 23" xfId="6599"/>
    <cellStyle name="Comma [0] 3" xfId="4678"/>
    <cellStyle name="Comma [0] 4" xfId="4679"/>
    <cellStyle name="Comma [0] 5" xfId="4680"/>
    <cellStyle name="Comma [0] 6" xfId="4681"/>
    <cellStyle name="Comma [0] 7" xfId="4682"/>
    <cellStyle name="Comma [0] 8" xfId="4683"/>
    <cellStyle name="Comma [0] 9" xfId="4684"/>
    <cellStyle name="Comma [0]_ SG&amp;A Bridge " xfId="4685"/>
    <cellStyle name="Comma [00]" xfId="4686"/>
    <cellStyle name="comma zerodec" xfId="500"/>
    <cellStyle name="comma zerodec 2" xfId="6600"/>
    <cellStyle name="Comma_ SG&amp;A Bridge" xfId="6601"/>
    <cellStyle name="Comma0" xfId="501"/>
    <cellStyle name="Comma0 2" xfId="4687"/>
    <cellStyle name="Comma0 3" xfId="4688"/>
    <cellStyle name="Comma0 4" xfId="4689"/>
    <cellStyle name="Comma0 5" xfId="4690"/>
    <cellStyle name="Comma0 6" xfId="4691"/>
    <cellStyle name="Comma0 7" xfId="4692"/>
    <cellStyle name="Comma0 8" xfId="6602"/>
    <cellStyle name="Commm_laroux_12~3SO2_97회비_laroux" xfId="502"/>
    <cellStyle name="Comm뼬_E&amp;ONW2" xfId="503"/>
    <cellStyle name="Copied" xfId="504"/>
    <cellStyle name="Curren?_x0012_퐀_x0017_?" xfId="505"/>
    <cellStyle name="Currency" xfId="506"/>
    <cellStyle name="Currency [0]" xfId="507"/>
    <cellStyle name="Currency [0] 2" xfId="4693"/>
    <cellStyle name="Currency [0] 3" xfId="4694"/>
    <cellStyle name="Currency [0] 4" xfId="2947"/>
    <cellStyle name="Currency [00]" xfId="4695"/>
    <cellStyle name="Currency [ﺜ]_P&amp;L_laroux" xfId="508"/>
    <cellStyle name="Currency 2" xfId="2946"/>
    <cellStyle name="Currency 3" xfId="6603"/>
    <cellStyle name="Currency(￦)" xfId="2863"/>
    <cellStyle name="Currency(￦) 2" xfId="2864"/>
    <cellStyle name="Currency_ SG&amp;A Bridge " xfId="1"/>
    <cellStyle name="Currency0" xfId="509"/>
    <cellStyle name="Currency0 2" xfId="2865"/>
    <cellStyle name="Currency0 3" xfId="2866"/>
    <cellStyle name="Currency0 4" xfId="4696"/>
    <cellStyle name="Currency0 5" xfId="4697"/>
    <cellStyle name="Currency0 6" xfId="4698"/>
    <cellStyle name="Currency0 7" xfId="4699"/>
    <cellStyle name="Currency0 8" xfId="4700"/>
    <cellStyle name="Currency0 9" xfId="6604"/>
    <cellStyle name="Currency0_왕의강 왕숙천 생태하천복원사업_설계내역서(수정3)" xfId="4701"/>
    <cellStyle name="Currency1" xfId="2"/>
    <cellStyle name="Currency1 2" xfId="2867"/>
    <cellStyle name="Currency1 3" xfId="4702"/>
    <cellStyle name="Currency1 4" xfId="4703"/>
    <cellStyle name="Currency1 5" xfId="4704"/>
    <cellStyle name="Currency1 6" xfId="4705"/>
    <cellStyle name="Currency1 7" xfId="4706"/>
    <cellStyle name="Date" xfId="510"/>
    <cellStyle name="Date 10" xfId="4707"/>
    <cellStyle name="Date 11" xfId="4708"/>
    <cellStyle name="Date 12" xfId="4709"/>
    <cellStyle name="Date 13" xfId="4710"/>
    <cellStyle name="Date 14" xfId="4711"/>
    <cellStyle name="Date 15" xfId="4712"/>
    <cellStyle name="Date 16" xfId="4713"/>
    <cellStyle name="Date 17" xfId="4714"/>
    <cellStyle name="Date 18" xfId="4715"/>
    <cellStyle name="Date 19" xfId="4716"/>
    <cellStyle name="Date 2" xfId="4717"/>
    <cellStyle name="Date 20" xfId="4718"/>
    <cellStyle name="Date 21" xfId="4719"/>
    <cellStyle name="Date 22" xfId="2948"/>
    <cellStyle name="Date 23" xfId="6605"/>
    <cellStyle name="Date 3" xfId="4720"/>
    <cellStyle name="Date 4" xfId="4721"/>
    <cellStyle name="Date 5" xfId="4722"/>
    <cellStyle name="Date 6" xfId="4723"/>
    <cellStyle name="Date 7" xfId="4724"/>
    <cellStyle name="Date 8" xfId="4725"/>
    <cellStyle name="Date 9" xfId="4726"/>
    <cellStyle name="Date Short" xfId="4727"/>
    <cellStyle name="Date_【실시설계】경포천실시설계용역(1.2km)-일상감사후" xfId="4728"/>
    <cellStyle name="DD" xfId="1261"/>
    <cellStyle name="DELTA" xfId="4729"/>
    <cellStyle name="Dezimal [0]_Ausdruck RUND (D)" xfId="1262"/>
    <cellStyle name="Dezimal_Ausdruck RUND (D)" xfId="1263"/>
    <cellStyle name="Dollar (zero dec)" xfId="511"/>
    <cellStyle name="Dollar (zero dec) 2" xfId="6606"/>
    <cellStyle name="EA" xfId="4730"/>
    <cellStyle name="E­æo±" xfId="512"/>
    <cellStyle name="E­æo± 2" xfId="2949"/>
    <cellStyle name="E­æo±a" xfId="513"/>
    <cellStyle name="E­æo±a 2" xfId="2950"/>
    <cellStyle name="È­æó±âè£" xfId="514"/>
    <cellStyle name="È­æó±âè£ 2" xfId="4731"/>
    <cellStyle name="È­æó±âè£ 3" xfId="4732"/>
    <cellStyle name="È­æó±âè£0" xfId="515"/>
    <cellStyle name="È­æó±âè£0 2" xfId="4733"/>
    <cellStyle name="È­æó±âè£0 3" xfId="4734"/>
    <cellStyle name="eet1_Q1" xfId="1264"/>
    <cellStyle name="Enter Currency (0)" xfId="4735"/>
    <cellStyle name="Enter Currency (2)" xfId="4736"/>
    <cellStyle name="Enter Units (0)" xfId="4737"/>
    <cellStyle name="Enter Units (1)" xfId="4738"/>
    <cellStyle name="Enter Units (2)" xfId="4739"/>
    <cellStyle name="Entered" xfId="516"/>
    <cellStyle name="Euro" xfId="517"/>
    <cellStyle name="Euro 2" xfId="6607"/>
    <cellStyle name="F2" xfId="518"/>
    <cellStyle name="F2 2" xfId="519"/>
    <cellStyle name="F2 2 2" xfId="4740"/>
    <cellStyle name="F2 3" xfId="520"/>
    <cellStyle name="F2 4" xfId="521"/>
    <cellStyle name="F2 5" xfId="522"/>
    <cellStyle name="F2 6" xfId="523"/>
    <cellStyle name="F2_09.03.23_장지천 하천기본계획및 하천대장작성(변경) 내역(2008.12품셈적용)" xfId="524"/>
    <cellStyle name="F3" xfId="525"/>
    <cellStyle name="F3 2" xfId="526"/>
    <cellStyle name="F3 2 2" xfId="4741"/>
    <cellStyle name="F3 3" xfId="527"/>
    <cellStyle name="F3 4" xfId="528"/>
    <cellStyle name="F3 5" xfId="529"/>
    <cellStyle name="F3 6" xfId="530"/>
    <cellStyle name="F3_09.03.23_장지천 하천기본계획및 하천대장작성(변경) 내역(2008.12품셈적용)" xfId="531"/>
    <cellStyle name="F4" xfId="532"/>
    <cellStyle name="F4 2" xfId="533"/>
    <cellStyle name="F4 2 2" xfId="4742"/>
    <cellStyle name="F4 3" xfId="534"/>
    <cellStyle name="F4 4" xfId="535"/>
    <cellStyle name="F4 5" xfId="536"/>
    <cellStyle name="F4 6" xfId="537"/>
    <cellStyle name="F4_09.03.23_장지천 하천기본계획및 하천대장작성(변경) 내역(2008.12품셈적용)" xfId="538"/>
    <cellStyle name="F5" xfId="539"/>
    <cellStyle name="F5 2" xfId="540"/>
    <cellStyle name="F5 2 2" xfId="4743"/>
    <cellStyle name="F5 3" xfId="541"/>
    <cellStyle name="F5 4" xfId="542"/>
    <cellStyle name="F5 5" xfId="543"/>
    <cellStyle name="F5 6" xfId="544"/>
    <cellStyle name="F5_09.03.23_장지천 하천기본계획및 하천대장작성(변경) 내역(2008.12품셈적용)" xfId="545"/>
    <cellStyle name="F6" xfId="546"/>
    <cellStyle name="F6 2" xfId="547"/>
    <cellStyle name="F6 2 2" xfId="4744"/>
    <cellStyle name="F6 3" xfId="548"/>
    <cellStyle name="F6 4" xfId="549"/>
    <cellStyle name="F6 5" xfId="550"/>
    <cellStyle name="F6 6" xfId="551"/>
    <cellStyle name="F6_09.03.23_장지천 하천기본계획및 하천대장작성(변경) 내역(2008.12품셈적용)" xfId="552"/>
    <cellStyle name="F7" xfId="553"/>
    <cellStyle name="F7 2" xfId="554"/>
    <cellStyle name="F7 2 2" xfId="4745"/>
    <cellStyle name="F7 3" xfId="555"/>
    <cellStyle name="F7 4" xfId="556"/>
    <cellStyle name="F7 5" xfId="557"/>
    <cellStyle name="F7 6" xfId="558"/>
    <cellStyle name="F7_09.03.23_장지천 하천기본계획및 하천대장작성(변경) 내역(2008.12품셈적용)" xfId="559"/>
    <cellStyle name="F8" xfId="560"/>
    <cellStyle name="F8 2" xfId="561"/>
    <cellStyle name="F8 2 2" xfId="4746"/>
    <cellStyle name="F8 3" xfId="562"/>
    <cellStyle name="F8 4" xfId="563"/>
    <cellStyle name="F8 5" xfId="564"/>
    <cellStyle name="F8 6" xfId="565"/>
    <cellStyle name="F8_09.03.23_장지천 하천기본계획및 하천대장작성(변경) 내역(2008.12품셈적용)" xfId="566"/>
    <cellStyle name="Fixed" xfId="567"/>
    <cellStyle name="Fixed 10" xfId="4747"/>
    <cellStyle name="Fixed 11" xfId="4748"/>
    <cellStyle name="Fixed 12" xfId="4749"/>
    <cellStyle name="Fixed 13" xfId="4750"/>
    <cellStyle name="Fixed 14" xfId="4751"/>
    <cellStyle name="Fixed 15" xfId="4752"/>
    <cellStyle name="Fixed 16" xfId="4753"/>
    <cellStyle name="Fixed 17" xfId="4754"/>
    <cellStyle name="Fixed 18" xfId="4755"/>
    <cellStyle name="Fixed 19" xfId="4756"/>
    <cellStyle name="Fixed 2" xfId="4757"/>
    <cellStyle name="Fixed 20" xfId="4758"/>
    <cellStyle name="Fixed 21" xfId="4759"/>
    <cellStyle name="Fixed 22" xfId="2951"/>
    <cellStyle name="Fixed 23" xfId="6608"/>
    <cellStyle name="Fixed 3" xfId="4760"/>
    <cellStyle name="Fixed 4" xfId="4761"/>
    <cellStyle name="Fixed 5" xfId="4762"/>
    <cellStyle name="Fixed 6" xfId="4763"/>
    <cellStyle name="Fixed 7" xfId="4764"/>
    <cellStyle name="Fixed 8" xfId="4765"/>
    <cellStyle name="Fixed 9" xfId="4766"/>
    <cellStyle name="Fixed_130109 옥계재해위험지구 설계예산서" xfId="4767"/>
    <cellStyle name="Followed Hyperlink" xfId="568"/>
    <cellStyle name="Grey" xfId="569"/>
    <cellStyle name="head" xfId="1265"/>
    <cellStyle name="head 1" xfId="2868"/>
    <cellStyle name="head 1-1" xfId="2869"/>
    <cellStyle name="HEADER" xfId="570"/>
    <cellStyle name="Header1" xfId="3"/>
    <cellStyle name="Header2" xfId="4"/>
    <cellStyle name="Header2 2" xfId="2870"/>
    <cellStyle name="Header2 3" xfId="6428"/>
    <cellStyle name="Heading 1" xfId="571"/>
    <cellStyle name="Heading 1 2" xfId="4768"/>
    <cellStyle name="Heading 1 3" xfId="4769"/>
    <cellStyle name="Heading 1 4" xfId="4770"/>
    <cellStyle name="Heading 1 5" xfId="4771"/>
    <cellStyle name="Heading 1 6" xfId="4772"/>
    <cellStyle name="Heading 1 7" xfId="4773"/>
    <cellStyle name="Heading 1 8" xfId="6609"/>
    <cellStyle name="Heading 2" xfId="572"/>
    <cellStyle name="Heading 2 2" xfId="4774"/>
    <cellStyle name="Heading 2 3" xfId="4775"/>
    <cellStyle name="Heading 2 4" xfId="4776"/>
    <cellStyle name="Heading 2 5" xfId="4777"/>
    <cellStyle name="Heading 2 6" xfId="4778"/>
    <cellStyle name="Heading 2 7" xfId="4779"/>
    <cellStyle name="Heading 2 8" xfId="6610"/>
    <cellStyle name="HEADING1" xfId="573"/>
    <cellStyle name="Heading1 10" xfId="4780"/>
    <cellStyle name="Heading1 11" xfId="4781"/>
    <cellStyle name="Heading1 12" xfId="4782"/>
    <cellStyle name="Heading1 13" xfId="4783"/>
    <cellStyle name="Heading1 14" xfId="4784"/>
    <cellStyle name="Heading1 15" xfId="4785"/>
    <cellStyle name="Heading1 16" xfId="4786"/>
    <cellStyle name="Heading1 17" xfId="4787"/>
    <cellStyle name="Heading1 18" xfId="4788"/>
    <cellStyle name="Heading1 19" xfId="4789"/>
    <cellStyle name="Heading1 2" xfId="4790"/>
    <cellStyle name="Heading1 20" xfId="4791"/>
    <cellStyle name="HEADING1 21" xfId="4792"/>
    <cellStyle name="Heading1 22" xfId="2952"/>
    <cellStyle name="Heading1 23" xfId="6611"/>
    <cellStyle name="Heading1 3" xfId="4793"/>
    <cellStyle name="Heading1 4" xfId="4794"/>
    <cellStyle name="Heading1 5" xfId="4795"/>
    <cellStyle name="Heading1 6" xfId="4796"/>
    <cellStyle name="Heading1 7" xfId="4797"/>
    <cellStyle name="Heading1 8" xfId="4798"/>
    <cellStyle name="Heading1 9" xfId="4799"/>
    <cellStyle name="HEADING1_130109 옥계재해위험지구 설계예산서" xfId="4800"/>
    <cellStyle name="HEADING2" xfId="574"/>
    <cellStyle name="Heading2 10" xfId="4801"/>
    <cellStyle name="Heading2 11" xfId="4802"/>
    <cellStyle name="Heading2 12" xfId="4803"/>
    <cellStyle name="Heading2 13" xfId="4804"/>
    <cellStyle name="Heading2 14" xfId="4805"/>
    <cellStyle name="Heading2 15" xfId="4806"/>
    <cellStyle name="Heading2 16" xfId="4807"/>
    <cellStyle name="Heading2 17" xfId="4808"/>
    <cellStyle name="Heading2 18" xfId="4809"/>
    <cellStyle name="Heading2 19" xfId="4810"/>
    <cellStyle name="Heading2 2" xfId="4811"/>
    <cellStyle name="Heading2 20" xfId="4812"/>
    <cellStyle name="HEADING2 21" xfId="4813"/>
    <cellStyle name="Heading2 22" xfId="2953"/>
    <cellStyle name="Heading2 23" xfId="6612"/>
    <cellStyle name="Heading2 3" xfId="4814"/>
    <cellStyle name="Heading2 4" xfId="4815"/>
    <cellStyle name="Heading2 5" xfId="4816"/>
    <cellStyle name="Heading2 6" xfId="4817"/>
    <cellStyle name="Heading2 7" xfId="4818"/>
    <cellStyle name="Heading2 8" xfId="4819"/>
    <cellStyle name="Heading2 9" xfId="4820"/>
    <cellStyle name="HEADING2_130109 옥계재해위험지구 설계예산서" xfId="4821"/>
    <cellStyle name="HelpStyle" xfId="575"/>
    <cellStyle name="Helv8_PFD4.XLS" xfId="2871"/>
    <cellStyle name="HIGHLIGHT" xfId="1266"/>
    <cellStyle name="Hyperlink" xfId="576"/>
    <cellStyle name="Hyperlink 2" xfId="4822"/>
    <cellStyle name="Input [yellow]" xfId="577"/>
    <cellStyle name="Input [yellow] 2" xfId="2872"/>
    <cellStyle name="jin" xfId="6613"/>
    <cellStyle name="kg" xfId="4823"/>
    <cellStyle name="Komma [0]_BINV" xfId="4824"/>
    <cellStyle name="Komma_BINV" xfId="4825"/>
    <cellStyle name="ℓ" xfId="4826"/>
    <cellStyle name="ℓ_설계내역서(신천-금호강)" xfId="4827"/>
    <cellStyle name="ℓ_설계내역서(신천-금호강)_욱수천 하천재해예방사업 내역서" xfId="4828"/>
    <cellStyle name="ℓ_설계내역서(신천-금호강)_욱수천 하천재해예방사업 내역서_002 욱수천정비공사실시설계 내역서_090113" xfId="4829"/>
    <cellStyle name="ℓ_설계내역서(전체)" xfId="4830"/>
    <cellStyle name="ℓ_설계내역서(전체)_욱수천 하천재해예방사업 내역서" xfId="4831"/>
    <cellStyle name="ℓ_설계내역서(전체)_욱수천 하천재해예방사업 내역서_002 욱수천정비공사실시설계 내역서_090113" xfId="4832"/>
    <cellStyle name="ℓ_용담댐하류하천환경정비사업설계예산서(건희)" xfId="4833"/>
    <cellStyle name="ℓ_욱수천 하천재해예방사업 내역서" xfId="4834"/>
    <cellStyle name="ℓ_욱수천 하천재해예방사업 내역서_002 욱수천정비공사실시설계 내역서_090113" xfId="4835"/>
    <cellStyle name="L`" xfId="578"/>
    <cellStyle name="left" xfId="579"/>
    <cellStyle name="Link Currency (0)" xfId="4836"/>
    <cellStyle name="Link Currency (2)" xfId="4837"/>
    <cellStyle name="Link Units (0)" xfId="4838"/>
    <cellStyle name="Link Units (1)" xfId="4839"/>
    <cellStyle name="Link Units (2)" xfId="4840"/>
    <cellStyle name="M" xfId="4841"/>
    <cellStyle name="M_4월일위목록" xfId="4842"/>
    <cellStyle name="M_4월일위목록_설계내역서(신천-금호강)" xfId="4843"/>
    <cellStyle name="M_4월일위목록_설계내역서(신천-금호강)_욱수천 하천재해예방사업 내역서" xfId="4844"/>
    <cellStyle name="M_4월일위목록_설계내역서(신천-금호강)_욱수천 하천재해예방사업 내역서_002 욱수천정비공사실시설계 내역서_090113" xfId="4845"/>
    <cellStyle name="M_4월일위목록_설계내역서(전체)" xfId="4846"/>
    <cellStyle name="M_4월일위목록_설계내역서(전체)_욱수천 하천재해예방사업 내역서" xfId="4847"/>
    <cellStyle name="M_4월일위목록_설계내역서(전체)_욱수천 하천재해예방사업 내역서_002 욱수천정비공사실시설계 내역서_090113" xfId="4848"/>
    <cellStyle name="M_4월일위목록_용담댐하류하천환경정비사업설계예산서(건희)" xfId="4849"/>
    <cellStyle name="M_4월일위목록_욱수천 하천재해예방사업 내역서" xfId="4850"/>
    <cellStyle name="M_4월일위목록_욱수천 하천재해예방사업 내역서_002 욱수천정비공사실시설계 내역서_090113" xfId="4851"/>
    <cellStyle name="M_설계내역서(신천-금호강)" xfId="4852"/>
    <cellStyle name="M_설계내역서(신천-금호강)_욱수천 하천재해예방사업 내역서" xfId="4853"/>
    <cellStyle name="M_설계내역서(신천-금호강)_욱수천 하천재해예방사업 내역서_002 욱수천정비공사실시설계 내역서_090113" xfId="4854"/>
    <cellStyle name="M_설계내역서(전체)" xfId="4855"/>
    <cellStyle name="M_설계내역서(전체)_욱수천 하천재해예방사업 내역서" xfId="4856"/>
    <cellStyle name="M_설계내역서(전체)_욱수천 하천재해예방사업 내역서_002 욱수천정비공사실시설계 내역서_090113" xfId="4857"/>
    <cellStyle name="M_용담댐하류하천환경정비사업설계예산서(건희)" xfId="4858"/>
    <cellStyle name="M_욱수천 하천재해예방사업 내역서" xfId="4859"/>
    <cellStyle name="M_욱수천 하천재해예방사업 내역서_002 욱수천정비공사실시설계 내역서_090113" xfId="4860"/>
    <cellStyle name="M2" xfId="4861"/>
    <cellStyle name="M3" xfId="2873"/>
    <cellStyle name="měny_Copy of zdroj" xfId="6614"/>
    <cellStyle name="Midtitle" xfId="1267"/>
    <cellStyle name="Midtitle 2" xfId="6615"/>
    <cellStyle name="Milliers [0]_399GC10" xfId="580"/>
    <cellStyle name="Milliers_399GC10" xfId="581"/>
    <cellStyle name="Model" xfId="582"/>
    <cellStyle name="Mon?aire [0]_399GC10" xfId="583"/>
    <cellStyle name="Mon?aire_399GC10" xfId="584"/>
    <cellStyle name="MS Proofing Tools" xfId="3019"/>
    <cellStyle name="no dec" xfId="585"/>
    <cellStyle name="normal" xfId="4862"/>
    <cellStyle name="Normal - Style1" xfId="586"/>
    <cellStyle name="Normal - Style1 2" xfId="2874"/>
    <cellStyle name="Normal - Style1 3" xfId="2954"/>
    <cellStyle name="Normal - Style2" xfId="6616"/>
    <cellStyle name="Normal - Style3" xfId="6617"/>
    <cellStyle name="Normal - Style4" xfId="6618"/>
    <cellStyle name="Normal - Style5" xfId="6619"/>
    <cellStyle name="Normal - Style6" xfId="6620"/>
    <cellStyle name="Normal - Style7" xfId="6621"/>
    <cellStyle name="Normal - Style8" xfId="6622"/>
    <cellStyle name="Normal - 유형1" xfId="587"/>
    <cellStyle name="Normal_ SG&amp;A Bridge" xfId="2875"/>
    <cellStyle name="normální_Copy of zdroj" xfId="6623"/>
    <cellStyle name="N䁯rmal_MCOE Summary (5)_98선급금" xfId="588"/>
    <cellStyle name="Œ…?æ맖?e [0.00]_laroux" xfId="589"/>
    <cellStyle name="Œ…?æ맖?e_laroux" xfId="590"/>
    <cellStyle name="Œ…‹æØ‚è [0.00]_laroux" xfId="4863"/>
    <cellStyle name="Œ…‹æØ‚è_laroux" xfId="4864"/>
    <cellStyle name="oft Excel]_x000d__x000a_Comment=The open=/f lines load custom functions into the Paste Function list._x000d__x000a_Maximized=3_x000d__x000a_AutoFormat=" xfId="1268"/>
    <cellStyle name="omma [0]_Mktg Prog" xfId="591"/>
    <cellStyle name="ormal_Sheet1_1" xfId="592"/>
    <cellStyle name="paint" xfId="4865"/>
    <cellStyle name="Percent" xfId="593"/>
    <cellStyle name="Percent [0]" xfId="4866"/>
    <cellStyle name="Percent [00]" xfId="4867"/>
    <cellStyle name="Percent [2]" xfId="594"/>
    <cellStyle name="Percent 2" xfId="2955"/>
    <cellStyle name="Percent 3" xfId="6624"/>
    <cellStyle name="Percent_#6 Temps &amp; Contractors" xfId="4868"/>
    <cellStyle name="PrePop Currency (0)" xfId="4869"/>
    <cellStyle name="PrePop Currency (2)" xfId="4870"/>
    <cellStyle name="PrePop Units (0)" xfId="4871"/>
    <cellStyle name="PrePop Units (1)" xfId="4872"/>
    <cellStyle name="PrePop Units (2)" xfId="4873"/>
    <cellStyle name="Procent_BINV" xfId="4874"/>
    <cellStyle name="RevList" xfId="595"/>
    <cellStyle name="RevList 2" xfId="2876"/>
    <cellStyle name="RevList 3" xfId="4875"/>
    <cellStyle name="RevList 4" xfId="4876"/>
    <cellStyle name="RevList 5" xfId="4877"/>
    <cellStyle name="RevList 6" xfId="4878"/>
    <cellStyle name="RevList 7" xfId="4879"/>
    <cellStyle name="RevList 8" xfId="6625"/>
    <cellStyle name="Standaard_BINV" xfId="4880"/>
    <cellStyle name="STANDARD" xfId="3020"/>
    <cellStyle name="STD" xfId="3021"/>
    <cellStyle name="subhead" xfId="596"/>
    <cellStyle name="Subtotal" xfId="597"/>
    <cellStyle name="testtitle" xfId="1269"/>
    <cellStyle name="testtitle 2" xfId="6626"/>
    <cellStyle name="Text Indent A" xfId="4881"/>
    <cellStyle name="Text Indent B" xfId="4882"/>
    <cellStyle name="Text Indent C" xfId="4883"/>
    <cellStyle name="Title" xfId="598"/>
    <cellStyle name="title [1]" xfId="599"/>
    <cellStyle name="title [2]" xfId="600"/>
    <cellStyle name="Title_02 김제1-1공구(설계가1203입수)" xfId="2877"/>
    <cellStyle name="TON" xfId="2878"/>
    <cellStyle name="Total" xfId="601"/>
    <cellStyle name="Total 10" xfId="4884"/>
    <cellStyle name="Total 11" xfId="4885"/>
    <cellStyle name="Total 12" xfId="4886"/>
    <cellStyle name="Total 13" xfId="4887"/>
    <cellStyle name="Total 14" xfId="4888"/>
    <cellStyle name="Total 15" xfId="4889"/>
    <cellStyle name="Total 16" xfId="4890"/>
    <cellStyle name="Total 17" xfId="4891"/>
    <cellStyle name="Total 18" xfId="4892"/>
    <cellStyle name="Total 19" xfId="4893"/>
    <cellStyle name="Total 2" xfId="4894"/>
    <cellStyle name="Total 20" xfId="4895"/>
    <cellStyle name="Total 21" xfId="4896"/>
    <cellStyle name="Total 22" xfId="2956"/>
    <cellStyle name="Total 23" xfId="6627"/>
    <cellStyle name="Total 3" xfId="4897"/>
    <cellStyle name="Total 4" xfId="4898"/>
    <cellStyle name="Total 5" xfId="4899"/>
    <cellStyle name="Total 6" xfId="4900"/>
    <cellStyle name="Total 7" xfId="4901"/>
    <cellStyle name="Total 8" xfId="4902"/>
    <cellStyle name="Total 9" xfId="4903"/>
    <cellStyle name="Total_130109 옥계재해위험지구 설계예산서" xfId="4904"/>
    <cellStyle name="UM" xfId="602"/>
    <cellStyle name="Unprot" xfId="1270"/>
    <cellStyle name="Unprot$" xfId="1271"/>
    <cellStyle name="Unprotect" xfId="1272"/>
    <cellStyle name="Valuta [0]_BINV" xfId="4905"/>
    <cellStyle name="Valuta_BINV" xfId="4906"/>
    <cellStyle name="W?rung [0]_Ausdruck RUND (D)" xfId="1273"/>
    <cellStyle name="W?rung_Ausdruck RUND (D)" xfId="1274"/>
    <cellStyle name="wrap" xfId="603"/>
    <cellStyle name="μU¿¡ ¿A´A CIAIÆU¸μAⓒ" xfId="604"/>
    <cellStyle name="ハイパーリンク_NT見10" xfId="605"/>
    <cellStyle name="సomma [0]_laroux_3" xfId="3022"/>
    <cellStyle name="|?ドE" xfId="606"/>
    <cellStyle name="가운데" xfId="1079"/>
    <cellStyle name="가운데 2" xfId="4907"/>
    <cellStyle name="감춤" xfId="4908"/>
    <cellStyle name="강조색1" xfId="1291" builtinId="29" customBuiltin="1"/>
    <cellStyle name="강조색1 10" xfId="4909"/>
    <cellStyle name="강조색1 11" xfId="4910"/>
    <cellStyle name="강조색1 12" xfId="4911"/>
    <cellStyle name="강조색1 13" xfId="4912"/>
    <cellStyle name="강조색1 14" xfId="4913"/>
    <cellStyle name="강조색1 15" xfId="4914"/>
    <cellStyle name="강조색1 16" xfId="4915"/>
    <cellStyle name="강조색1 17" xfId="4916"/>
    <cellStyle name="강조색1 18" xfId="4917"/>
    <cellStyle name="강조색1 19" xfId="4918"/>
    <cellStyle name="강조색1 2" xfId="607"/>
    <cellStyle name="강조색1 2 2" xfId="4919"/>
    <cellStyle name="강조색1 20" xfId="4920"/>
    <cellStyle name="강조색1 21" xfId="4921"/>
    <cellStyle name="강조색1 21 2" xfId="4922"/>
    <cellStyle name="강조색1 21 3" xfId="4923"/>
    <cellStyle name="강조색1 21 4" xfId="4924"/>
    <cellStyle name="강조색1 22" xfId="4925"/>
    <cellStyle name="강조색1 22 2" xfId="4926"/>
    <cellStyle name="강조색1 22 3" xfId="4927"/>
    <cellStyle name="강조색1 22 4" xfId="4928"/>
    <cellStyle name="강조색1 23" xfId="4929"/>
    <cellStyle name="강조색1 23 2" xfId="4930"/>
    <cellStyle name="강조색1 23 3" xfId="4931"/>
    <cellStyle name="강조색1 23 4" xfId="4932"/>
    <cellStyle name="강조색1 24" xfId="4933"/>
    <cellStyle name="강조색1 24 2" xfId="4934"/>
    <cellStyle name="강조색1 24 3" xfId="4935"/>
    <cellStyle name="강조색1 24 4" xfId="4936"/>
    <cellStyle name="강조색1 25" xfId="4937"/>
    <cellStyle name="강조색1 26" xfId="4938"/>
    <cellStyle name="강조색1 3" xfId="608"/>
    <cellStyle name="강조색1 3 2" xfId="4939"/>
    <cellStyle name="강조색1 4" xfId="609"/>
    <cellStyle name="강조색1 4 2" xfId="4940"/>
    <cellStyle name="강조색1 5" xfId="610"/>
    <cellStyle name="강조색1 5 2" xfId="4941"/>
    <cellStyle name="강조색1 6" xfId="611"/>
    <cellStyle name="강조색1 6 2" xfId="4942"/>
    <cellStyle name="강조색1 7" xfId="4943"/>
    <cellStyle name="강조색1 8" xfId="4944"/>
    <cellStyle name="강조색1 9" xfId="4945"/>
    <cellStyle name="강조색2" xfId="1295" builtinId="33" customBuiltin="1"/>
    <cellStyle name="강조색2 10" xfId="4946"/>
    <cellStyle name="강조색2 11" xfId="4947"/>
    <cellStyle name="강조색2 12" xfId="4948"/>
    <cellStyle name="강조색2 13" xfId="4949"/>
    <cellStyle name="강조색2 14" xfId="4950"/>
    <cellStyle name="강조색2 15" xfId="4951"/>
    <cellStyle name="강조색2 16" xfId="4952"/>
    <cellStyle name="강조색2 17" xfId="4953"/>
    <cellStyle name="강조색2 18" xfId="4954"/>
    <cellStyle name="강조색2 19" xfId="4955"/>
    <cellStyle name="강조색2 2" xfId="612"/>
    <cellStyle name="강조색2 2 2" xfId="4956"/>
    <cellStyle name="강조색2 20" xfId="4957"/>
    <cellStyle name="강조색2 21" xfId="4958"/>
    <cellStyle name="강조색2 21 2" xfId="4959"/>
    <cellStyle name="강조색2 21 3" xfId="4960"/>
    <cellStyle name="강조색2 21 4" xfId="4961"/>
    <cellStyle name="강조색2 22" xfId="4962"/>
    <cellStyle name="강조색2 22 2" xfId="4963"/>
    <cellStyle name="강조색2 22 3" xfId="4964"/>
    <cellStyle name="강조색2 22 4" xfId="4965"/>
    <cellStyle name="강조색2 23" xfId="4966"/>
    <cellStyle name="강조색2 23 2" xfId="4967"/>
    <cellStyle name="강조색2 23 3" xfId="4968"/>
    <cellStyle name="강조색2 23 4" xfId="4969"/>
    <cellStyle name="강조색2 24" xfId="4970"/>
    <cellStyle name="강조색2 24 2" xfId="4971"/>
    <cellStyle name="강조색2 24 3" xfId="4972"/>
    <cellStyle name="강조색2 24 4" xfId="4973"/>
    <cellStyle name="강조색2 25" xfId="4974"/>
    <cellStyle name="강조색2 26" xfId="4975"/>
    <cellStyle name="강조색2 3" xfId="613"/>
    <cellStyle name="강조색2 3 2" xfId="4976"/>
    <cellStyle name="강조색2 4" xfId="614"/>
    <cellStyle name="강조색2 4 2" xfId="4977"/>
    <cellStyle name="강조색2 5" xfId="615"/>
    <cellStyle name="강조색2 5 2" xfId="4978"/>
    <cellStyle name="강조색2 6" xfId="616"/>
    <cellStyle name="강조색2 6 2" xfId="4979"/>
    <cellStyle name="강조색2 7" xfId="4980"/>
    <cellStyle name="강조색2 8" xfId="4981"/>
    <cellStyle name="강조색2 9" xfId="4982"/>
    <cellStyle name="강조색3" xfId="1299" builtinId="37" customBuiltin="1"/>
    <cellStyle name="강조색3 10" xfId="4983"/>
    <cellStyle name="강조색3 11" xfId="4984"/>
    <cellStyle name="강조색3 12" xfId="4985"/>
    <cellStyle name="강조색3 13" xfId="4986"/>
    <cellStyle name="강조색3 14" xfId="4987"/>
    <cellStyle name="강조색3 15" xfId="4988"/>
    <cellStyle name="강조색3 16" xfId="4989"/>
    <cellStyle name="강조색3 17" xfId="4990"/>
    <cellStyle name="강조색3 18" xfId="4991"/>
    <cellStyle name="강조색3 19" xfId="4992"/>
    <cellStyle name="강조색3 2" xfId="617"/>
    <cellStyle name="강조색3 2 2" xfId="4993"/>
    <cellStyle name="강조색3 20" xfId="4994"/>
    <cellStyle name="강조색3 21" xfId="4995"/>
    <cellStyle name="강조색3 21 2" xfId="4996"/>
    <cellStyle name="강조색3 21 3" xfId="4997"/>
    <cellStyle name="강조색3 21 4" xfId="4998"/>
    <cellStyle name="강조색3 22" xfId="4999"/>
    <cellStyle name="강조색3 22 2" xfId="5000"/>
    <cellStyle name="강조색3 22 3" xfId="5001"/>
    <cellStyle name="강조색3 22 4" xfId="5002"/>
    <cellStyle name="강조색3 23" xfId="5003"/>
    <cellStyle name="강조색3 23 2" xfId="5004"/>
    <cellStyle name="강조색3 23 3" xfId="5005"/>
    <cellStyle name="강조색3 23 4" xfId="5006"/>
    <cellStyle name="강조색3 24" xfId="5007"/>
    <cellStyle name="강조색3 24 2" xfId="5008"/>
    <cellStyle name="강조색3 24 3" xfId="5009"/>
    <cellStyle name="강조색3 24 4" xfId="5010"/>
    <cellStyle name="강조색3 25" xfId="5011"/>
    <cellStyle name="강조색3 26" xfId="5012"/>
    <cellStyle name="강조색3 3" xfId="618"/>
    <cellStyle name="강조색3 3 2" xfId="5013"/>
    <cellStyle name="강조색3 4" xfId="619"/>
    <cellStyle name="강조색3 4 2" xfId="5014"/>
    <cellStyle name="강조색3 5" xfId="620"/>
    <cellStyle name="강조색3 5 2" xfId="5015"/>
    <cellStyle name="강조색3 6" xfId="621"/>
    <cellStyle name="강조색3 6 2" xfId="5016"/>
    <cellStyle name="강조색3 7" xfId="5017"/>
    <cellStyle name="강조색3 8" xfId="5018"/>
    <cellStyle name="강조색3 9" xfId="5019"/>
    <cellStyle name="강조색4" xfId="1303" builtinId="41" customBuiltin="1"/>
    <cellStyle name="강조색4 10" xfId="5020"/>
    <cellStyle name="강조색4 11" xfId="5021"/>
    <cellStyle name="강조색4 12" xfId="5022"/>
    <cellStyle name="강조색4 13" xfId="5023"/>
    <cellStyle name="강조색4 14" xfId="5024"/>
    <cellStyle name="강조색4 15" xfId="5025"/>
    <cellStyle name="강조색4 16" xfId="5026"/>
    <cellStyle name="강조색4 17" xfId="5027"/>
    <cellStyle name="강조색4 18" xfId="5028"/>
    <cellStyle name="강조색4 19" xfId="5029"/>
    <cellStyle name="강조색4 2" xfId="622"/>
    <cellStyle name="강조색4 2 2" xfId="5030"/>
    <cellStyle name="강조색4 20" xfId="5031"/>
    <cellStyle name="강조색4 21" xfId="5032"/>
    <cellStyle name="강조색4 21 2" xfId="5033"/>
    <cellStyle name="강조색4 21 3" xfId="5034"/>
    <cellStyle name="강조색4 21 4" xfId="5035"/>
    <cellStyle name="강조색4 22" xfId="5036"/>
    <cellStyle name="강조색4 22 2" xfId="5037"/>
    <cellStyle name="강조색4 22 3" xfId="5038"/>
    <cellStyle name="강조색4 22 4" xfId="5039"/>
    <cellStyle name="강조색4 23" xfId="5040"/>
    <cellStyle name="강조색4 23 2" xfId="5041"/>
    <cellStyle name="강조색4 23 3" xfId="5042"/>
    <cellStyle name="강조색4 23 4" xfId="5043"/>
    <cellStyle name="강조색4 24" xfId="5044"/>
    <cellStyle name="강조색4 24 2" xfId="5045"/>
    <cellStyle name="강조색4 24 3" xfId="5046"/>
    <cellStyle name="강조색4 24 4" xfId="5047"/>
    <cellStyle name="강조색4 25" xfId="5048"/>
    <cellStyle name="강조색4 26" xfId="5049"/>
    <cellStyle name="강조색4 3" xfId="623"/>
    <cellStyle name="강조색4 3 2" xfId="5050"/>
    <cellStyle name="강조색4 4" xfId="624"/>
    <cellStyle name="강조색4 4 2" xfId="5051"/>
    <cellStyle name="강조색4 5" xfId="625"/>
    <cellStyle name="강조색4 5 2" xfId="5052"/>
    <cellStyle name="강조색4 6" xfId="626"/>
    <cellStyle name="강조색4 6 2" xfId="5053"/>
    <cellStyle name="강조색4 7" xfId="5054"/>
    <cellStyle name="강조색4 8" xfId="5055"/>
    <cellStyle name="강조색4 9" xfId="5056"/>
    <cellStyle name="강조색5" xfId="1307" builtinId="45" customBuiltin="1"/>
    <cellStyle name="강조색5 10" xfId="5057"/>
    <cellStyle name="강조색5 11" xfId="5058"/>
    <cellStyle name="강조색5 12" xfId="5059"/>
    <cellStyle name="강조색5 13" xfId="5060"/>
    <cellStyle name="강조색5 14" xfId="5061"/>
    <cellStyle name="강조색5 15" xfId="5062"/>
    <cellStyle name="강조색5 16" xfId="5063"/>
    <cellStyle name="강조색5 17" xfId="5064"/>
    <cellStyle name="강조색5 18" xfId="5065"/>
    <cellStyle name="강조색5 19" xfId="5066"/>
    <cellStyle name="강조색5 2" xfId="627"/>
    <cellStyle name="강조색5 20" xfId="5067"/>
    <cellStyle name="강조색5 21" xfId="5068"/>
    <cellStyle name="강조색5 21 2" xfId="5069"/>
    <cellStyle name="강조색5 21 3" xfId="5070"/>
    <cellStyle name="강조색5 21 4" xfId="5071"/>
    <cellStyle name="강조색5 22" xfId="5072"/>
    <cellStyle name="강조색5 22 2" xfId="5073"/>
    <cellStyle name="강조색5 22 3" xfId="5074"/>
    <cellStyle name="강조색5 22 4" xfId="5075"/>
    <cellStyle name="강조색5 23" xfId="5076"/>
    <cellStyle name="강조색5 23 2" xfId="5077"/>
    <cellStyle name="강조색5 23 3" xfId="5078"/>
    <cellStyle name="강조색5 23 4" xfId="5079"/>
    <cellStyle name="강조색5 24" xfId="5080"/>
    <cellStyle name="강조색5 24 2" xfId="5081"/>
    <cellStyle name="강조색5 24 3" xfId="5082"/>
    <cellStyle name="강조색5 24 4" xfId="5083"/>
    <cellStyle name="강조색5 25" xfId="5084"/>
    <cellStyle name="강조색5 26" xfId="5085"/>
    <cellStyle name="강조색5 3" xfId="628"/>
    <cellStyle name="강조색5 4" xfId="629"/>
    <cellStyle name="강조색5 5" xfId="630"/>
    <cellStyle name="강조색5 6" xfId="631"/>
    <cellStyle name="강조색5 7" xfId="5086"/>
    <cellStyle name="강조색5 8" xfId="5087"/>
    <cellStyle name="강조색5 9" xfId="5088"/>
    <cellStyle name="강조색6" xfId="1311" builtinId="49" customBuiltin="1"/>
    <cellStyle name="강조색6 10" xfId="5089"/>
    <cellStyle name="강조색6 11" xfId="5090"/>
    <cellStyle name="강조색6 12" xfId="5091"/>
    <cellStyle name="강조색6 13" xfId="5092"/>
    <cellStyle name="강조색6 14" xfId="5093"/>
    <cellStyle name="강조색6 15" xfId="5094"/>
    <cellStyle name="강조색6 16" xfId="5095"/>
    <cellStyle name="강조색6 17" xfId="5096"/>
    <cellStyle name="강조색6 18" xfId="5097"/>
    <cellStyle name="강조색6 19" xfId="5098"/>
    <cellStyle name="강조색6 2" xfId="632"/>
    <cellStyle name="강조색6 2 2" xfId="5099"/>
    <cellStyle name="강조색6 20" xfId="5100"/>
    <cellStyle name="강조색6 21" xfId="5101"/>
    <cellStyle name="강조색6 21 2" xfId="5102"/>
    <cellStyle name="강조색6 21 3" xfId="5103"/>
    <cellStyle name="강조색6 21 4" xfId="5104"/>
    <cellStyle name="강조색6 22" xfId="5105"/>
    <cellStyle name="강조색6 22 2" xfId="5106"/>
    <cellStyle name="강조색6 22 3" xfId="5107"/>
    <cellStyle name="강조색6 22 4" xfId="5108"/>
    <cellStyle name="강조색6 23" xfId="5109"/>
    <cellStyle name="강조색6 23 2" xfId="5110"/>
    <cellStyle name="강조색6 23 3" xfId="5111"/>
    <cellStyle name="강조색6 23 4" xfId="5112"/>
    <cellStyle name="강조색6 24" xfId="5113"/>
    <cellStyle name="강조색6 24 2" xfId="5114"/>
    <cellStyle name="강조색6 24 3" xfId="5115"/>
    <cellStyle name="강조색6 24 4" xfId="5116"/>
    <cellStyle name="강조색6 25" xfId="5117"/>
    <cellStyle name="강조색6 26" xfId="5118"/>
    <cellStyle name="강조색6 3" xfId="633"/>
    <cellStyle name="강조색6 3 2" xfId="5119"/>
    <cellStyle name="강조색6 4" xfId="634"/>
    <cellStyle name="강조색6 4 2" xfId="5120"/>
    <cellStyle name="강조색6 5" xfId="635"/>
    <cellStyle name="강조색6 5 2" xfId="5121"/>
    <cellStyle name="강조색6 6" xfId="636"/>
    <cellStyle name="강조색6 6 2" xfId="5122"/>
    <cellStyle name="강조색6 7" xfId="5123"/>
    <cellStyle name="강조색6 8" xfId="5124"/>
    <cellStyle name="강조색6 9" xfId="5125"/>
    <cellStyle name="개" xfId="5126"/>
    <cellStyle name="개_02-포장-1" xfId="5127"/>
    <cellStyle name="개_02-포장-1_설계내역서(신천-금호강)" xfId="5128"/>
    <cellStyle name="개_02-포장-1_설계내역서(신천-금호강)_욱수천 하천재해예방사업 내역서" xfId="5129"/>
    <cellStyle name="개_02-포장-1_설계내역서(신천-금호강)_욱수천 하천재해예방사업 내역서_002 욱수천정비공사실시설계 내역서_090113" xfId="5130"/>
    <cellStyle name="개_02-포장-1_설계내역서(전체)" xfId="5131"/>
    <cellStyle name="개_02-포장-1_설계내역서(전체)_욱수천 하천재해예방사업 내역서" xfId="5132"/>
    <cellStyle name="개_02-포장-1_설계내역서(전체)_욱수천 하천재해예방사업 내역서_002 욱수천정비공사실시설계 내역서_090113" xfId="5133"/>
    <cellStyle name="개_02-포장-1_용담댐하류하천환경정비사업설계예산서(건희)" xfId="5134"/>
    <cellStyle name="개_02-포장-1_욱수천 하천재해예방사업 내역서" xfId="5135"/>
    <cellStyle name="개_02-포장-1_욱수천 하천재해예방사업 내역서_002 욱수천정비공사실시설계 내역서_090113" xfId="5136"/>
    <cellStyle name="개_설계내역서(신천-금호강)" xfId="5137"/>
    <cellStyle name="개_설계내역서(신천-금호강)_욱수천 하천재해예방사업 내역서" xfId="5138"/>
    <cellStyle name="개_설계내역서(신천-금호강)_욱수천 하천재해예방사업 내역서_002 욱수천정비공사실시설계 내역서_090113" xfId="5139"/>
    <cellStyle name="개_설계내역서(전체)" xfId="5140"/>
    <cellStyle name="개_설계내역서(전체)_욱수천 하천재해예방사업 내역서" xfId="5141"/>
    <cellStyle name="개_설계내역서(전체)_욱수천 하천재해예방사업 내역서_002 욱수천정비공사실시설계 내역서_090113" xfId="5142"/>
    <cellStyle name="개_용담댐하류하천환경정비사업설계예산서(건희)" xfId="5143"/>
    <cellStyle name="개_욱수천 하천재해예방사업 내역서" xfId="5144"/>
    <cellStyle name="개_욱수천 하천재해예방사업 내역서_002 욱수천정비공사실시설계 내역서_090113" xfId="5145"/>
    <cellStyle name="개소" xfId="5146"/>
    <cellStyle name="경고문" xfId="1288" builtinId="11" customBuiltin="1"/>
    <cellStyle name="경고문 10" xfId="5147"/>
    <cellStyle name="경고문 11" xfId="5148"/>
    <cellStyle name="경고문 12" xfId="5149"/>
    <cellStyle name="경고문 13" xfId="5150"/>
    <cellStyle name="경고문 14" xfId="5151"/>
    <cellStyle name="경고문 15" xfId="5152"/>
    <cellStyle name="경고문 16" xfId="5153"/>
    <cellStyle name="경고문 17" xfId="5154"/>
    <cellStyle name="경고문 18" xfId="5155"/>
    <cellStyle name="경고문 19" xfId="5156"/>
    <cellStyle name="경고문 2" xfId="637"/>
    <cellStyle name="경고문 20" xfId="5157"/>
    <cellStyle name="경고문 21" xfId="5158"/>
    <cellStyle name="경고문 21 2" xfId="5159"/>
    <cellStyle name="경고문 21 3" xfId="5160"/>
    <cellStyle name="경고문 21 4" xfId="5161"/>
    <cellStyle name="경고문 22" xfId="5162"/>
    <cellStyle name="경고문 22 2" xfId="5163"/>
    <cellStyle name="경고문 22 3" xfId="5164"/>
    <cellStyle name="경고문 22 4" xfId="5165"/>
    <cellStyle name="경고문 23" xfId="5166"/>
    <cellStyle name="경고문 23 2" xfId="5167"/>
    <cellStyle name="경고문 23 3" xfId="5168"/>
    <cellStyle name="경고문 23 4" xfId="5169"/>
    <cellStyle name="경고문 24" xfId="5170"/>
    <cellStyle name="경고문 24 2" xfId="5171"/>
    <cellStyle name="경고문 24 3" xfId="5172"/>
    <cellStyle name="경고문 24 4" xfId="5173"/>
    <cellStyle name="경고문 25" xfId="5174"/>
    <cellStyle name="경고문 26" xfId="5175"/>
    <cellStyle name="경고문 3" xfId="638"/>
    <cellStyle name="경고문 4" xfId="639"/>
    <cellStyle name="경고문 5" xfId="640"/>
    <cellStyle name="경고문 6" xfId="641"/>
    <cellStyle name="경고문 7" xfId="5176"/>
    <cellStyle name="경고문 8" xfId="5177"/>
    <cellStyle name="경고문 9" xfId="5178"/>
    <cellStyle name="계산" xfId="1285" builtinId="22" customBuiltin="1"/>
    <cellStyle name="계산 10" xfId="5179"/>
    <cellStyle name="계산 11" xfId="5180"/>
    <cellStyle name="계산 12" xfId="5181"/>
    <cellStyle name="계산 13" xfId="5182"/>
    <cellStyle name="계산 14" xfId="5183"/>
    <cellStyle name="계산 15" xfId="5184"/>
    <cellStyle name="계산 16" xfId="5185"/>
    <cellStyle name="계산 17" xfId="5186"/>
    <cellStyle name="계산 18" xfId="5187"/>
    <cellStyle name="계산 19" xfId="5188"/>
    <cellStyle name="계산 2" xfId="642"/>
    <cellStyle name="계산 2 2" xfId="5189"/>
    <cellStyle name="계산 2 3" xfId="6788"/>
    <cellStyle name="계산 20" xfId="5190"/>
    <cellStyle name="계산 21" xfId="5191"/>
    <cellStyle name="계산 21 2" xfId="5192"/>
    <cellStyle name="계산 21 3" xfId="5193"/>
    <cellStyle name="계산 21 4" xfId="5194"/>
    <cellStyle name="계산 22" xfId="5195"/>
    <cellStyle name="계산 22 2" xfId="5196"/>
    <cellStyle name="계산 22 3" xfId="5197"/>
    <cellStyle name="계산 22 4" xfId="5198"/>
    <cellStyle name="계산 23" xfId="5199"/>
    <cellStyle name="계산 23 2" xfId="5200"/>
    <cellStyle name="계산 23 3" xfId="5201"/>
    <cellStyle name="계산 23 4" xfId="5202"/>
    <cellStyle name="계산 24" xfId="5203"/>
    <cellStyle name="계산 24 2" xfId="5204"/>
    <cellStyle name="계산 24 3" xfId="5205"/>
    <cellStyle name="계산 24 4" xfId="5206"/>
    <cellStyle name="계산 25" xfId="5207"/>
    <cellStyle name="계산 26" xfId="5208"/>
    <cellStyle name="계산 3" xfId="643"/>
    <cellStyle name="계산 3 2" xfId="5209"/>
    <cellStyle name="계산 3 3" xfId="6789"/>
    <cellStyle name="계산 4" xfId="644"/>
    <cellStyle name="계산 4 2" xfId="5210"/>
    <cellStyle name="계산 4 3" xfId="6790"/>
    <cellStyle name="계산 5" xfId="645"/>
    <cellStyle name="계산 5 2" xfId="5211"/>
    <cellStyle name="계산 5 3" xfId="6791"/>
    <cellStyle name="계산 6" xfId="646"/>
    <cellStyle name="계산 6 2" xfId="5212"/>
    <cellStyle name="계산 6 3" xfId="6792"/>
    <cellStyle name="계산 7" xfId="5213"/>
    <cellStyle name="계산 8" xfId="5214"/>
    <cellStyle name="계산 9" xfId="5215"/>
    <cellStyle name="고정소숫점" xfId="647"/>
    <cellStyle name="고정소숫점 2" xfId="648"/>
    <cellStyle name="고정소숫점 3" xfId="649"/>
    <cellStyle name="고정소숫점 4" xfId="650"/>
    <cellStyle name="고정소숫점 5" xfId="651"/>
    <cellStyle name="고정소숫점 6" xfId="652"/>
    <cellStyle name="고정소숫점 7" xfId="5216"/>
    <cellStyle name="고정소숫점 8" xfId="2957"/>
    <cellStyle name="고정소숫점 9" xfId="6628"/>
    <cellStyle name="고정소숫점_09.03.23_장지천 하천기본계획및 하천대장작성(변경) 내역(2008.12품셈적용)" xfId="653"/>
    <cellStyle name="고정출력1" xfId="654"/>
    <cellStyle name="고정출력1 2" xfId="655"/>
    <cellStyle name="고정출력1 3" xfId="656"/>
    <cellStyle name="고정출력1 4" xfId="657"/>
    <cellStyle name="고정출력1 5" xfId="658"/>
    <cellStyle name="고정출력1 6" xfId="659"/>
    <cellStyle name="고정출력1 7" xfId="5217"/>
    <cellStyle name="고정출력1 8" xfId="2958"/>
    <cellStyle name="고정출력1_09.03.23_장지천 하천기본계획및 하천대장작성(변경) 내역(2008.12품셈적용)" xfId="660"/>
    <cellStyle name="고정출력2" xfId="661"/>
    <cellStyle name="고정출력2 2" xfId="662"/>
    <cellStyle name="고정출력2 3" xfId="663"/>
    <cellStyle name="고정출력2 4" xfId="664"/>
    <cellStyle name="고정출력2 5" xfId="665"/>
    <cellStyle name="고정출력2 6" xfId="666"/>
    <cellStyle name="고정출력2 7" xfId="5218"/>
    <cellStyle name="고정출력2 8" xfId="2959"/>
    <cellStyle name="고정출력2_09.03.23_장지천 하천기본계획및 하천대장작성(변경) 내역(2008.12품셈적용)" xfId="667"/>
    <cellStyle name="공백" xfId="6629"/>
    <cellStyle name="공백1" xfId="6630"/>
    <cellStyle name="공백1수" xfId="6631"/>
    <cellStyle name="공사원가계산서(조경)" xfId="668"/>
    <cellStyle name="咬訌裝?INCOM1" xfId="2879"/>
    <cellStyle name="咬訌裝?INCOM10" xfId="2880"/>
    <cellStyle name="咬訌裝?INCOM2" xfId="2881"/>
    <cellStyle name="咬訌裝?INCOM3" xfId="2882"/>
    <cellStyle name="咬訌裝?INCOM4" xfId="2883"/>
    <cellStyle name="咬訌裝?INCOM5" xfId="2884"/>
    <cellStyle name="咬訌裝?INCOM6" xfId="2885"/>
    <cellStyle name="咬訌裝?INCOM7" xfId="2886"/>
    <cellStyle name="咬訌裝?INCOM8" xfId="2887"/>
    <cellStyle name="咬訌裝?INCOM9" xfId="2888"/>
    <cellStyle name="咬訌裝?PRIB11" xfId="2889"/>
    <cellStyle name="금액" xfId="3023"/>
    <cellStyle name="기본내역서" xfId="1080"/>
    <cellStyle name="김덕호" xfId="669"/>
    <cellStyle name="끼_x0001_?" xfId="670"/>
    <cellStyle name="나쁨" xfId="1281" builtinId="27" customBuiltin="1"/>
    <cellStyle name="나쁨 10" xfId="5219"/>
    <cellStyle name="나쁨 11" xfId="5220"/>
    <cellStyle name="나쁨 12" xfId="5221"/>
    <cellStyle name="나쁨 13" xfId="5222"/>
    <cellStyle name="나쁨 14" xfId="5223"/>
    <cellStyle name="나쁨 15" xfId="5224"/>
    <cellStyle name="나쁨 16" xfId="5225"/>
    <cellStyle name="나쁨 17" xfId="5226"/>
    <cellStyle name="나쁨 18" xfId="5227"/>
    <cellStyle name="나쁨 19" xfId="5228"/>
    <cellStyle name="나쁨 2" xfId="671"/>
    <cellStyle name="나쁨 2 2" xfId="5229"/>
    <cellStyle name="나쁨 20" xfId="5230"/>
    <cellStyle name="나쁨 21" xfId="5231"/>
    <cellStyle name="나쁨 21 2" xfId="5232"/>
    <cellStyle name="나쁨 21 3" xfId="5233"/>
    <cellStyle name="나쁨 21 4" xfId="5234"/>
    <cellStyle name="나쁨 22" xfId="5235"/>
    <cellStyle name="나쁨 22 2" xfId="5236"/>
    <cellStyle name="나쁨 22 3" xfId="5237"/>
    <cellStyle name="나쁨 22 4" xfId="5238"/>
    <cellStyle name="나쁨 23" xfId="5239"/>
    <cellStyle name="나쁨 23 2" xfId="5240"/>
    <cellStyle name="나쁨 23 3" xfId="5241"/>
    <cellStyle name="나쁨 23 4" xfId="5242"/>
    <cellStyle name="나쁨 24" xfId="5243"/>
    <cellStyle name="나쁨 24 2" xfId="5244"/>
    <cellStyle name="나쁨 24 3" xfId="5245"/>
    <cellStyle name="나쁨 24 4" xfId="5246"/>
    <cellStyle name="나쁨 25" xfId="5247"/>
    <cellStyle name="나쁨 26" xfId="5248"/>
    <cellStyle name="나쁨 3" xfId="672"/>
    <cellStyle name="나쁨 3 2" xfId="5249"/>
    <cellStyle name="나쁨 4" xfId="673"/>
    <cellStyle name="나쁨 4 2" xfId="5250"/>
    <cellStyle name="나쁨 5" xfId="674"/>
    <cellStyle name="나쁨 5 2" xfId="5251"/>
    <cellStyle name="나쁨 6" xfId="675"/>
    <cellStyle name="나쁨 6 2" xfId="5252"/>
    <cellStyle name="나쁨 7" xfId="5253"/>
    <cellStyle name="나쁨 8" xfId="5254"/>
    <cellStyle name="나쁨 9" xfId="5255"/>
    <cellStyle name="날짜" xfId="676"/>
    <cellStyle name="날짜 2" xfId="677"/>
    <cellStyle name="날짜 3" xfId="678"/>
    <cellStyle name="날짜 4" xfId="679"/>
    <cellStyle name="날짜 5" xfId="680"/>
    <cellStyle name="날짜 6" xfId="681"/>
    <cellStyle name="날짜 7" xfId="5256"/>
    <cellStyle name="날짜 8" xfId="2960"/>
    <cellStyle name="날짜_09.03.23_장지천 하천기본계획및 하천대장작성(변경) 내역(2008.12품셈적용)" xfId="682"/>
    <cellStyle name="남기옥" xfId="683"/>
    <cellStyle name="내역" xfId="3024"/>
    <cellStyle name="내역서" xfId="684"/>
    <cellStyle name="노명용" xfId="5257"/>
    <cellStyle name="단위" xfId="3025"/>
    <cellStyle name="단위 2" xfId="6632"/>
    <cellStyle name="단위(원)" xfId="1081"/>
    <cellStyle name="단위(원) 2" xfId="3026"/>
    <cellStyle name="달러" xfId="685"/>
    <cellStyle name="달러 2" xfId="686"/>
    <cellStyle name="달러 3" xfId="687"/>
    <cellStyle name="달러 4" xfId="688"/>
    <cellStyle name="달러 5" xfId="689"/>
    <cellStyle name="달러 6" xfId="690"/>
    <cellStyle name="달러 7" xfId="5258"/>
    <cellStyle name="달러_09.03.23_장지천 하천기본계획및 하천대장작성(변경) 내역(2008.12품셈적용)" xfId="691"/>
    <cellStyle name="'도급대비&quot;표준" xfId="5259"/>
    <cellStyle name="뒤에 오는 하이퍼링크" xfId="692"/>
    <cellStyle name="뒤에 오는 하이퍼링크 2" xfId="2961"/>
    <cellStyle name="똿뗦먛귟 [0.00]_laroux" xfId="693"/>
    <cellStyle name="똿뗦먛귟_laroux" xfId="694"/>
    <cellStyle name="마이너스키" xfId="695"/>
    <cellStyle name="마ㅊ춤" xfId="6633"/>
    <cellStyle name="매" xfId="5260"/>
    <cellStyle name="매_02-포장-1" xfId="5261"/>
    <cellStyle name="매_02-포장-1_설계내역서(신천-금호강)" xfId="5262"/>
    <cellStyle name="매_02-포장-1_설계내역서(신천-금호강)_욱수천 하천재해예방사업 내역서" xfId="5263"/>
    <cellStyle name="매_02-포장-1_설계내역서(신천-금호강)_욱수천 하천재해예방사업 내역서_002 욱수천정비공사실시설계 내역서_090113" xfId="5264"/>
    <cellStyle name="매_02-포장-1_설계내역서(전체)" xfId="5265"/>
    <cellStyle name="매_02-포장-1_설계내역서(전체)_욱수천 하천재해예방사업 내역서" xfId="5266"/>
    <cellStyle name="매_02-포장-1_설계내역서(전체)_욱수천 하천재해예방사업 내역서_002 욱수천정비공사실시설계 내역서_090113" xfId="5267"/>
    <cellStyle name="매_02-포장-1_용담댐하류하천환경정비사업설계예산서(건희)" xfId="5268"/>
    <cellStyle name="매_02-포장-1_욱수천 하천재해예방사업 내역서" xfId="5269"/>
    <cellStyle name="매_02-포장-1_욱수천 하천재해예방사업 내역서_002 욱수천정비공사실시설계 내역서_090113" xfId="5270"/>
    <cellStyle name="매_설계내역서(신천-금호강)" xfId="5271"/>
    <cellStyle name="매_설계내역서(신천-금호강)_욱수천 하천재해예방사업 내역서" xfId="5272"/>
    <cellStyle name="매_설계내역서(신천-금호강)_욱수천 하천재해예방사업 내역서_002 욱수천정비공사실시설계 내역서_090113" xfId="5273"/>
    <cellStyle name="매_설계내역서(전체)" xfId="5274"/>
    <cellStyle name="매_설계내역서(전체)_욱수천 하천재해예방사업 내역서" xfId="5275"/>
    <cellStyle name="매_설계내역서(전체)_욱수천 하천재해예방사업 내역서_002 욱수천정비공사실시설계 내역서_090113" xfId="5276"/>
    <cellStyle name="매_용담댐하류하천환경정비사업설계예산서(건희)" xfId="5277"/>
    <cellStyle name="매_욱수천 하천재해예방사업 내역서" xfId="5278"/>
    <cellStyle name="매_욱수천 하천재해예방사업 내역서_002 욱수천정비공사실시설계 내역서_090113" xfId="5279"/>
    <cellStyle name="메모 10" xfId="5280"/>
    <cellStyle name="메모 11" xfId="5281"/>
    <cellStyle name="메모 12" xfId="5282"/>
    <cellStyle name="메모 13" xfId="5283"/>
    <cellStyle name="메모 14" xfId="5284"/>
    <cellStyle name="메모 15" xfId="5285"/>
    <cellStyle name="메모 16" xfId="5286"/>
    <cellStyle name="메모 17" xfId="5287"/>
    <cellStyle name="메모 18" xfId="5288"/>
    <cellStyle name="메모 19" xfId="5289"/>
    <cellStyle name="메모 2" xfId="696"/>
    <cellStyle name="메모 2 2" xfId="6793"/>
    <cellStyle name="메모 20" xfId="5290"/>
    <cellStyle name="메모 21" xfId="5291"/>
    <cellStyle name="메모 21 2" xfId="5292"/>
    <cellStyle name="메모 21 3" xfId="5293"/>
    <cellStyle name="메모 21 4" xfId="5294"/>
    <cellStyle name="메모 22" xfId="5295"/>
    <cellStyle name="메모 22 2" xfId="5296"/>
    <cellStyle name="메모 22 3" xfId="5297"/>
    <cellStyle name="메모 22 4" xfId="5298"/>
    <cellStyle name="메모 23" xfId="5299"/>
    <cellStyle name="메모 23 2" xfId="5300"/>
    <cellStyle name="메모 23 3" xfId="5301"/>
    <cellStyle name="메모 23 4" xfId="5302"/>
    <cellStyle name="메모 24" xfId="5303"/>
    <cellStyle name="메모 24 2" xfId="5304"/>
    <cellStyle name="메모 24 3" xfId="5305"/>
    <cellStyle name="메모 24 4" xfId="5306"/>
    <cellStyle name="메모 25" xfId="5307"/>
    <cellStyle name="메모 26" xfId="5308"/>
    <cellStyle name="메모 3" xfId="697"/>
    <cellStyle name="메모 3 2" xfId="6794"/>
    <cellStyle name="메모 4" xfId="698"/>
    <cellStyle name="메모 4 2" xfId="6795"/>
    <cellStyle name="메모 5" xfId="699"/>
    <cellStyle name="메모 5 2" xfId="6796"/>
    <cellStyle name="메모 6" xfId="700"/>
    <cellStyle name="메모 6 2" xfId="6797"/>
    <cellStyle name="메모 7" xfId="1316"/>
    <cellStyle name="메모 7 2" xfId="5309"/>
    <cellStyle name="메모 8" xfId="5310"/>
    <cellStyle name="메모 9" xfId="5311"/>
    <cellStyle name="믅됞 [0.00]_laroux" xfId="701"/>
    <cellStyle name="믅됞_laroux" xfId="702"/>
    <cellStyle name="배분" xfId="703"/>
    <cellStyle name="배분 2" xfId="2962"/>
    <cellStyle name="백" xfId="1082"/>
    <cellStyle name="백 " xfId="704"/>
    <cellStyle name="백  2" xfId="5312"/>
    <cellStyle name="백  3" xfId="2964"/>
    <cellStyle name="백 _002_20090804_(별첨4)용역비 산출내역서(매포천)(1)" xfId="5313"/>
    <cellStyle name="백 2" xfId="2963"/>
    <cellStyle name="백_002_20090804_(별첨4)용역비 산출내역서(매포천)(1)" xfId="5314"/>
    <cellStyle name="백_2회설변전체내역서" xfId="5315"/>
    <cellStyle name="백_2회설변전체내역서_002_20090804_(별첨4)용역비 산출내역서(매포천)(1)" xfId="5316"/>
    <cellStyle name="백_2회설변전체내역서_4(1).용역비산출내역서(능동천)" xfId="5317"/>
    <cellStyle name="백_2회설변전체내역서_4.용역비산출내역서(오대천)" xfId="5318"/>
    <cellStyle name="백_2회설변전체내역서_4.용역비산출내역서(오대천-수정)" xfId="5319"/>
    <cellStyle name="백_4(1).용역비산출내역서(능동천)" xfId="5320"/>
    <cellStyle name="백_4.용역비산출내역서(오대천)" xfId="5321"/>
    <cellStyle name="백_4.용역비산출내역서(오대천-수정)" xfId="5322"/>
    <cellStyle name="백_일위대가양식" xfId="5323"/>
    <cellStyle name="백_일위대가양식_002_20090804_(별첨4)용역비 산출내역서(매포천)(1)" xfId="5324"/>
    <cellStyle name="백_일위대가양식_4(1).용역비산출내역서(능동천)" xfId="5325"/>
    <cellStyle name="백_일위대가양식_4.용역비산출내역서(오대천)" xfId="5326"/>
    <cellStyle name="백_일위대가양식_4.용역비산출내역서(오대천-수정)" xfId="5327"/>
    <cellStyle name="백_토목내역" xfId="5328"/>
    <cellStyle name="백_토목내역_002_20090804_(별첨4)용역비 산출내역서(매포천)(1)" xfId="5329"/>
    <cellStyle name="백_토목내역_4(1).용역비산출내역서(능동천)" xfId="5330"/>
    <cellStyle name="백_토목내역_4.용역비산출내역서(오대천)" xfId="5331"/>
    <cellStyle name="백_토목내역_4.용역비산출내역서(오대천-수정)" xfId="5332"/>
    <cellStyle name="백_황령산 봉수대 용역내역서" xfId="5333"/>
    <cellStyle name="백_황령산 봉수대 용역내역서_002_20090804_(별첨4)용역비 산출내역서(매포천)(1)" xfId="5334"/>
    <cellStyle name="백_황령산 봉수대 용역내역서_4(1).용역비산출내역서(능동천)" xfId="5335"/>
    <cellStyle name="백_황령산 봉수대 용역내역서_4.용역비산출내역서(오대천)" xfId="5336"/>
    <cellStyle name="백_황령산 봉수대 용역내역서_4.용역비산출내역서(오대천-수정)" xfId="5337"/>
    <cellStyle name="백분율" xfId="7" builtinId="5"/>
    <cellStyle name="백분율 [△1]" xfId="705"/>
    <cellStyle name="백분율 [△1] 2" xfId="2965"/>
    <cellStyle name="백분율 [△2]" xfId="706"/>
    <cellStyle name="백분율 [△2] 2" xfId="2966"/>
    <cellStyle name="백분율 [0]" xfId="707"/>
    <cellStyle name="백분율 [2]" xfId="708"/>
    <cellStyle name="백분율 10" xfId="5338"/>
    <cellStyle name="백분율 10 2" xfId="6635"/>
    <cellStyle name="백분율 10 3" xfId="6636"/>
    <cellStyle name="백분율 10 4" xfId="6634"/>
    <cellStyle name="백분율 11" xfId="5339"/>
    <cellStyle name="백분율 11 2" xfId="6638"/>
    <cellStyle name="백분율 11 3" xfId="6639"/>
    <cellStyle name="백분율 11 4" xfId="6637"/>
    <cellStyle name="백분율 12" xfId="2928"/>
    <cellStyle name="백분율 12 2" xfId="6641"/>
    <cellStyle name="백분율 12 3" xfId="6642"/>
    <cellStyle name="백분율 12 4" xfId="6640"/>
    <cellStyle name="백분율 13" xfId="6643"/>
    <cellStyle name="백분율 13 2" xfId="6644"/>
    <cellStyle name="백분율 13 3" xfId="6645"/>
    <cellStyle name="백분율 14" xfId="5340"/>
    <cellStyle name="백분율 14 2" xfId="6647"/>
    <cellStyle name="백분율 14 3" xfId="6648"/>
    <cellStyle name="백분율 14 4" xfId="6646"/>
    <cellStyle name="백분율 15" xfId="5341"/>
    <cellStyle name="백분율 15 2" xfId="6650"/>
    <cellStyle name="백분율 15 3" xfId="6651"/>
    <cellStyle name="백분율 15 4" xfId="6649"/>
    <cellStyle name="백분율 16" xfId="5342"/>
    <cellStyle name="백분율 16 2" xfId="6653"/>
    <cellStyle name="백분율 16 3" xfId="6654"/>
    <cellStyle name="백분율 16 4" xfId="6652"/>
    <cellStyle name="백분율 17" xfId="5343"/>
    <cellStyle name="백분율 17 2" xfId="6656"/>
    <cellStyle name="백분율 17 3" xfId="6657"/>
    <cellStyle name="백분율 17 4" xfId="6655"/>
    <cellStyle name="백분율 18" xfId="5344"/>
    <cellStyle name="백분율 18 2" xfId="6659"/>
    <cellStyle name="백분율 18 3" xfId="6660"/>
    <cellStyle name="백분율 18 4" xfId="6658"/>
    <cellStyle name="백분율 19" xfId="5345"/>
    <cellStyle name="백분율 19 2" xfId="6662"/>
    <cellStyle name="백분율 19 3" xfId="6663"/>
    <cellStyle name="백분율 19 4" xfId="6661"/>
    <cellStyle name="백분율 2" xfId="5"/>
    <cellStyle name="백분율 2 2" xfId="2890"/>
    <cellStyle name="백분율 2 3" xfId="2891"/>
    <cellStyle name="백분율 20" xfId="5346"/>
    <cellStyle name="백분율 20 2" xfId="6665"/>
    <cellStyle name="백분율 20 3" xfId="6666"/>
    <cellStyle name="백분율 20 4" xfId="6664"/>
    <cellStyle name="백분율 21" xfId="5347"/>
    <cellStyle name="백분율 21 2" xfId="6668"/>
    <cellStyle name="백분율 21 3" xfId="6669"/>
    <cellStyle name="백분율 21 4" xfId="6667"/>
    <cellStyle name="백분율 22" xfId="6670"/>
    <cellStyle name="백분율 22 2" xfId="6671"/>
    <cellStyle name="백분율 22 3" xfId="6672"/>
    <cellStyle name="백분율 23" xfId="6673"/>
    <cellStyle name="백분율 23 2" xfId="6674"/>
    <cellStyle name="백분율 23 3" xfId="6675"/>
    <cellStyle name="백분율 24" xfId="6676"/>
    <cellStyle name="백분율 24 2" xfId="6677"/>
    <cellStyle name="백분율 24 3" xfId="6678"/>
    <cellStyle name="백분율 25" xfId="6679"/>
    <cellStyle name="백분율 25 2" xfId="6680"/>
    <cellStyle name="백분율 25 3" xfId="6681"/>
    <cellStyle name="백분율 26" xfId="6815"/>
    <cellStyle name="백분율 3" xfId="709"/>
    <cellStyle name="백분율 3 2" xfId="908"/>
    <cellStyle name="백분율 3 2 2" xfId="2968"/>
    <cellStyle name="백분율 3 3" xfId="2967"/>
    <cellStyle name="백분율 4" xfId="710"/>
    <cellStyle name="백분율 4 2" xfId="2969"/>
    <cellStyle name="백분율 5" xfId="2892"/>
    <cellStyle name="백분율 6" xfId="2893"/>
    <cellStyle name="백분율 6 2" xfId="6683"/>
    <cellStyle name="백분율 6 3" xfId="6684"/>
    <cellStyle name="백분율 6 4" xfId="6682"/>
    <cellStyle name="백분율 7" xfId="5348"/>
    <cellStyle name="백분율 7 2" xfId="6686"/>
    <cellStyle name="백분율 7 3" xfId="6687"/>
    <cellStyle name="백분율 7 4" xfId="6685"/>
    <cellStyle name="백분율 8" xfId="5349"/>
    <cellStyle name="백분율 8 2" xfId="6688"/>
    <cellStyle name="백분율 9" xfId="5350"/>
    <cellStyle name="백분율 9 2" xfId="6690"/>
    <cellStyle name="백분율 9 3" xfId="6691"/>
    <cellStyle name="백분율 9 4" xfId="6689"/>
    <cellStyle name="백분율［△1］" xfId="711"/>
    <cellStyle name="백분율［△1］ 2" xfId="2970"/>
    <cellStyle name="백분율［△2］" xfId="712"/>
    <cellStyle name="백분율［△2］ 2" xfId="2971"/>
    <cellStyle name="범위" xfId="713"/>
    <cellStyle name="보통" xfId="1282" builtinId="28" customBuiltin="1"/>
    <cellStyle name="보통 10" xfId="5351"/>
    <cellStyle name="보통 11" xfId="5352"/>
    <cellStyle name="보통 12" xfId="5353"/>
    <cellStyle name="보통 13" xfId="5354"/>
    <cellStyle name="보통 14" xfId="5355"/>
    <cellStyle name="보통 15" xfId="5356"/>
    <cellStyle name="보통 16" xfId="5357"/>
    <cellStyle name="보통 17" xfId="5358"/>
    <cellStyle name="보통 18" xfId="5359"/>
    <cellStyle name="보통 19" xfId="5360"/>
    <cellStyle name="보통 2" xfId="714"/>
    <cellStyle name="보통 2 2" xfId="5361"/>
    <cellStyle name="보통 20" xfId="5362"/>
    <cellStyle name="보통 21" xfId="5363"/>
    <cellStyle name="보통 21 2" xfId="5364"/>
    <cellStyle name="보통 21 3" xfId="5365"/>
    <cellStyle name="보통 21 4" xfId="5366"/>
    <cellStyle name="보통 22" xfId="5367"/>
    <cellStyle name="보통 22 2" xfId="5368"/>
    <cellStyle name="보통 22 3" xfId="5369"/>
    <cellStyle name="보통 22 4" xfId="5370"/>
    <cellStyle name="보통 23" xfId="5371"/>
    <cellStyle name="보통 23 2" xfId="5372"/>
    <cellStyle name="보통 23 3" xfId="5373"/>
    <cellStyle name="보통 23 4" xfId="5374"/>
    <cellStyle name="보통 24" xfId="5375"/>
    <cellStyle name="보통 24 2" xfId="5376"/>
    <cellStyle name="보통 24 3" xfId="5377"/>
    <cellStyle name="보통 24 4" xfId="5378"/>
    <cellStyle name="보통 25" xfId="5379"/>
    <cellStyle name="보통 26" xfId="5380"/>
    <cellStyle name="보통 3" xfId="715"/>
    <cellStyle name="보통 3 2" xfId="5381"/>
    <cellStyle name="보통 4" xfId="716"/>
    <cellStyle name="보통 4 2" xfId="5382"/>
    <cellStyle name="보통 5" xfId="717"/>
    <cellStyle name="보통 5 2" xfId="5383"/>
    <cellStyle name="보통 6" xfId="718"/>
    <cellStyle name="보통 6 2" xfId="5384"/>
    <cellStyle name="보통 7" xfId="5385"/>
    <cellStyle name="보통 8" xfId="5386"/>
    <cellStyle name="보통 9" xfId="5387"/>
    <cellStyle name="凤준" xfId="719"/>
    <cellStyle name="뷭?" xfId="720"/>
    <cellStyle name="빨강" xfId="721"/>
    <cellStyle name="빨강 2" xfId="3027"/>
    <cellStyle name="선택영역" xfId="1083"/>
    <cellStyle name="선택영역 가운데" xfId="5388"/>
    <cellStyle name="선택영역의 가운데" xfId="5389"/>
    <cellStyle name="선택영역의 가운데로" xfId="722"/>
    <cellStyle name="선택영역의 가운데로 2" xfId="2972"/>
    <cellStyle name="선택영영" xfId="5390"/>
    <cellStyle name="설계서" xfId="1084"/>
    <cellStyle name="설계서-내용" xfId="1085"/>
    <cellStyle name="설계서-내용-소수점" xfId="1086"/>
    <cellStyle name="설계서-내용-우" xfId="1087"/>
    <cellStyle name="설계서-내용-좌" xfId="1088"/>
    <cellStyle name="설계서-소제목" xfId="1089"/>
    <cellStyle name="설계서-타이틀" xfId="1090"/>
    <cellStyle name="설계서-항목" xfId="1091"/>
    <cellStyle name="설명 텍스트" xfId="1289" builtinId="53" customBuiltin="1"/>
    <cellStyle name="설명 텍스트 10" xfId="5391"/>
    <cellStyle name="설명 텍스트 11" xfId="5392"/>
    <cellStyle name="설명 텍스트 12" xfId="5393"/>
    <cellStyle name="설명 텍스트 13" xfId="5394"/>
    <cellStyle name="설명 텍스트 14" xfId="5395"/>
    <cellStyle name="설명 텍스트 15" xfId="5396"/>
    <cellStyle name="설명 텍스트 16" xfId="5397"/>
    <cellStyle name="설명 텍스트 17" xfId="5398"/>
    <cellStyle name="설명 텍스트 18" xfId="5399"/>
    <cellStyle name="설명 텍스트 19" xfId="5400"/>
    <cellStyle name="설명 텍스트 2" xfId="723"/>
    <cellStyle name="설명 텍스트 20" xfId="5401"/>
    <cellStyle name="설명 텍스트 21" xfId="5402"/>
    <cellStyle name="설명 텍스트 21 2" xfId="5403"/>
    <cellStyle name="설명 텍스트 21 3" xfId="5404"/>
    <cellStyle name="설명 텍스트 21 4" xfId="5405"/>
    <cellStyle name="설명 텍스트 22" xfId="5406"/>
    <cellStyle name="설명 텍스트 22 2" xfId="5407"/>
    <cellStyle name="설명 텍스트 22 3" xfId="5408"/>
    <cellStyle name="설명 텍스트 22 4" xfId="5409"/>
    <cellStyle name="설명 텍스트 23" xfId="5410"/>
    <cellStyle name="설명 텍스트 23 2" xfId="5411"/>
    <cellStyle name="설명 텍스트 23 3" xfId="5412"/>
    <cellStyle name="설명 텍스트 23 4" xfId="5413"/>
    <cellStyle name="설명 텍스트 24" xfId="5414"/>
    <cellStyle name="설명 텍스트 24 2" xfId="5415"/>
    <cellStyle name="설명 텍스트 24 3" xfId="5416"/>
    <cellStyle name="설명 텍스트 24 4" xfId="5417"/>
    <cellStyle name="설명 텍스트 25" xfId="5418"/>
    <cellStyle name="설명 텍스트 26" xfId="5419"/>
    <cellStyle name="설명 텍스트 3" xfId="724"/>
    <cellStyle name="설명 텍스트 4" xfId="725"/>
    <cellStyle name="설명 텍스트 5" xfId="726"/>
    <cellStyle name="설명 텍스트 6" xfId="727"/>
    <cellStyle name="설명 텍스트 7" xfId="5420"/>
    <cellStyle name="설명 텍스트 8" xfId="5421"/>
    <cellStyle name="설명 텍스트 9" xfId="5422"/>
    <cellStyle name="셀 확인" xfId="1287" builtinId="23" customBuiltin="1"/>
    <cellStyle name="셀 확인 10" xfId="5423"/>
    <cellStyle name="셀 확인 11" xfId="5424"/>
    <cellStyle name="셀 확인 12" xfId="5425"/>
    <cellStyle name="셀 확인 13" xfId="5426"/>
    <cellStyle name="셀 확인 14" xfId="5427"/>
    <cellStyle name="셀 확인 15" xfId="5428"/>
    <cellStyle name="셀 확인 16" xfId="5429"/>
    <cellStyle name="셀 확인 17" xfId="5430"/>
    <cellStyle name="셀 확인 18" xfId="5431"/>
    <cellStyle name="셀 확인 19" xfId="5432"/>
    <cellStyle name="셀 확인 2" xfId="728"/>
    <cellStyle name="셀 확인 20" xfId="5433"/>
    <cellStyle name="셀 확인 21" xfId="5434"/>
    <cellStyle name="셀 확인 21 2" xfId="5435"/>
    <cellStyle name="셀 확인 21 3" xfId="5436"/>
    <cellStyle name="셀 확인 21 4" xfId="5437"/>
    <cellStyle name="셀 확인 22" xfId="5438"/>
    <cellStyle name="셀 확인 22 2" xfId="5439"/>
    <cellStyle name="셀 확인 22 3" xfId="5440"/>
    <cellStyle name="셀 확인 22 4" xfId="5441"/>
    <cellStyle name="셀 확인 23" xfId="5442"/>
    <cellStyle name="셀 확인 23 2" xfId="5443"/>
    <cellStyle name="셀 확인 23 3" xfId="5444"/>
    <cellStyle name="셀 확인 23 4" xfId="5445"/>
    <cellStyle name="셀 확인 24" xfId="5446"/>
    <cellStyle name="셀 확인 24 2" xfId="5447"/>
    <cellStyle name="셀 확인 24 3" xfId="5448"/>
    <cellStyle name="셀 확인 24 4" xfId="5449"/>
    <cellStyle name="셀 확인 25" xfId="5450"/>
    <cellStyle name="셀 확인 26" xfId="5451"/>
    <cellStyle name="셀 확인 3" xfId="729"/>
    <cellStyle name="셀 확인 4" xfId="730"/>
    <cellStyle name="셀 확인 5" xfId="731"/>
    <cellStyle name="셀 확인 6" xfId="732"/>
    <cellStyle name="셀 확인 7" xfId="5452"/>
    <cellStyle name="셀 확인 8" xfId="5453"/>
    <cellStyle name="셀 확인 9" xfId="5454"/>
    <cellStyle name="소수" xfId="5455"/>
    <cellStyle name="소수3" xfId="5456"/>
    <cellStyle name="소수4" xfId="5457"/>
    <cellStyle name="소수점" xfId="5458"/>
    <cellStyle name="수당" xfId="733"/>
    <cellStyle name="수당2" xfId="734"/>
    <cellStyle name="수량" xfId="1092"/>
    <cellStyle name="수량 2" xfId="3028"/>
    <cellStyle name="숨김" xfId="5459"/>
    <cellStyle name="숫자" xfId="1093"/>
    <cellStyle name="숫자 2" xfId="2973"/>
    <cellStyle name="숫자(R)" xfId="735"/>
    <cellStyle name="숫자(R) 2" xfId="736"/>
    <cellStyle name="숫자(R) 3" xfId="737"/>
    <cellStyle name="숫자(R) 4" xfId="738"/>
    <cellStyle name="숫자(R) 5" xfId="739"/>
    <cellStyle name="숫자(R) 6" xfId="740"/>
    <cellStyle name="숫자(R)_09.03.23_장지천 하천기본계획및 하천대장작성(변경) 내역(2008.12품셈적용)" xfId="741"/>
    <cellStyle name="숫자1" xfId="1094"/>
    <cellStyle name="숫자1 2" xfId="5460"/>
    <cellStyle name="숫자3" xfId="1095"/>
    <cellStyle name="숫자3 2" xfId="5461"/>
    <cellStyle name="쉼표 [0]" xfId="9" builtinId="6"/>
    <cellStyle name="쉼표 [0] 10" xfId="5462"/>
    <cellStyle name="쉼표 [0] 11" xfId="5463"/>
    <cellStyle name="쉼표 [0] 12" xfId="5464"/>
    <cellStyle name="쉼표 [0] 12 2" xfId="1096"/>
    <cellStyle name="쉼표 [0] 12 3 2" xfId="1097"/>
    <cellStyle name="쉼표 [0] 12 4" xfId="1098"/>
    <cellStyle name="쉼표 [0] 13" xfId="5465"/>
    <cellStyle name="쉼표 [0] 14" xfId="5466"/>
    <cellStyle name="쉼표 [0] 15" xfId="5467"/>
    <cellStyle name="쉼표 [0] 16" xfId="5468"/>
    <cellStyle name="쉼표 [0] 17" xfId="5469"/>
    <cellStyle name="쉼표 [0] 18" xfId="5470"/>
    <cellStyle name="쉼표 [0] 19" xfId="5471"/>
    <cellStyle name="쉼표 [0] 2" xfId="6"/>
    <cellStyle name="쉼표 [0] 2 2" xfId="907"/>
    <cellStyle name="쉼표 [0] 2 2 2" xfId="5472"/>
    <cellStyle name="쉼표 [0] 2 2 2 2" xfId="5473"/>
    <cellStyle name="쉼표 [0] 2 2 2 3" xfId="5474"/>
    <cellStyle name="쉼표 [0] 2 2 2 4" xfId="5475"/>
    <cellStyle name="쉼표 [0] 2 2 3" xfId="1099"/>
    <cellStyle name="쉼표 [0] 2 2 3 2" xfId="5476"/>
    <cellStyle name="쉼표 [0] 2 2 4" xfId="5477"/>
    <cellStyle name="쉼표 [0] 2 2 5" xfId="5478"/>
    <cellStyle name="쉼표 [0] 2 2 6" xfId="2974"/>
    <cellStyle name="쉼표 [0] 2 3" xfId="2894"/>
    <cellStyle name="쉼표 [0] 2 4" xfId="2895"/>
    <cellStyle name="쉼표 [0] 2 5" xfId="2896"/>
    <cellStyle name="쉼표 [0] 2 5 2" xfId="6420"/>
    <cellStyle name="쉼표 [0] 2 6" xfId="5479"/>
    <cellStyle name="쉼표 [0] 20" xfId="5480"/>
    <cellStyle name="쉼표 [0] 21" xfId="5481"/>
    <cellStyle name="쉼표 [0] 22" xfId="5482"/>
    <cellStyle name="쉼표 [0] 23" xfId="5483"/>
    <cellStyle name="쉼표 [0] 25 2" xfId="5484"/>
    <cellStyle name="쉼표 [0] 25 3" xfId="5485"/>
    <cellStyle name="쉼표 [0] 25 4" xfId="5486"/>
    <cellStyle name="쉼표 [0] 3" xfId="742"/>
    <cellStyle name="쉼표 [0] 3 2" xfId="2897"/>
    <cellStyle name="쉼표 [0] 3 3" xfId="2975"/>
    <cellStyle name="쉼표 [0] 3 3 2" xfId="6693"/>
    <cellStyle name="쉼표 [0] 3 4" xfId="6694"/>
    <cellStyle name="쉼표 [0] 3 5" xfId="6692"/>
    <cellStyle name="쉼표 [0] 4" xfId="743"/>
    <cellStyle name="쉼표 [0] 4 2" xfId="2898"/>
    <cellStyle name="쉼표 [0] 4 3" xfId="2976"/>
    <cellStyle name="쉼표 [0] 5" xfId="744"/>
    <cellStyle name="쉼표 [0] 5 2" xfId="2977"/>
    <cellStyle name="쉼표 [0] 6" xfId="745"/>
    <cellStyle name="쉼표 [0] 6 2" xfId="5487"/>
    <cellStyle name="쉼표 [0] 6 2 2" xfId="6696"/>
    <cellStyle name="쉼표 [0] 6 3" xfId="6419"/>
    <cellStyle name="쉼표 [0] 6 3 2" xfId="6697"/>
    <cellStyle name="쉼표 [0] 6 4" xfId="2978"/>
    <cellStyle name="쉼표 [0] 6 5" xfId="6695"/>
    <cellStyle name="쉼표 [0] 7" xfId="746"/>
    <cellStyle name="쉼표 [0] 7 2" xfId="2930"/>
    <cellStyle name="쉼표 [0] 7 3" xfId="6698"/>
    <cellStyle name="쉼표 [0] 8" xfId="747"/>
    <cellStyle name="쉼표 [0] 8 2" xfId="6700"/>
    <cellStyle name="쉼표 [0] 8 3" xfId="6701"/>
    <cellStyle name="쉼표 [0] 8 4" xfId="6699"/>
    <cellStyle name="쉼표 [0] 9" xfId="2899"/>
    <cellStyle name="스타일 1" xfId="748"/>
    <cellStyle name="스타일 1 10" xfId="5488"/>
    <cellStyle name="스타일 1 11" xfId="5489"/>
    <cellStyle name="스타일 1 12" xfId="5490"/>
    <cellStyle name="스타일 1 13" xfId="5491"/>
    <cellStyle name="스타일 1 14" xfId="5492"/>
    <cellStyle name="스타일 1 15" xfId="5493"/>
    <cellStyle name="스타일 1 16" xfId="2979"/>
    <cellStyle name="스타일 1 17" xfId="6702"/>
    <cellStyle name="스타일 1 2" xfId="2900"/>
    <cellStyle name="스타일 1 3" xfId="5494"/>
    <cellStyle name="스타일 1 4" xfId="5495"/>
    <cellStyle name="스타일 1 5" xfId="5496"/>
    <cellStyle name="스타일 1 6" xfId="5497"/>
    <cellStyle name="스타일 1 7" xfId="5498"/>
    <cellStyle name="스타일 1 8" xfId="5499"/>
    <cellStyle name="스타일 1 9" xfId="5500"/>
    <cellStyle name="스타일 1_발리천기본계획수립및재해위험지구정비사업(발리지구)실시설계-내역서" xfId="5501"/>
    <cellStyle name="스타일 10" xfId="1100"/>
    <cellStyle name="스타일 10 2" xfId="6703"/>
    <cellStyle name="스타일 100" xfId="1101"/>
    <cellStyle name="스타일 101" xfId="1102"/>
    <cellStyle name="스타일 102" xfId="1103"/>
    <cellStyle name="스타일 103" xfId="1104"/>
    <cellStyle name="스타일 104" xfId="1105"/>
    <cellStyle name="스타일 105" xfId="1106"/>
    <cellStyle name="스타일 106" xfId="1107"/>
    <cellStyle name="스타일 107" xfId="1108"/>
    <cellStyle name="스타일 108" xfId="1109"/>
    <cellStyle name="스타일 109" xfId="1110"/>
    <cellStyle name="스타일 11" xfId="1111"/>
    <cellStyle name="스타일 11 2" xfId="6704"/>
    <cellStyle name="스타일 110" xfId="1112"/>
    <cellStyle name="스타일 111" xfId="1113"/>
    <cellStyle name="스타일 112" xfId="1114"/>
    <cellStyle name="스타일 113" xfId="1115"/>
    <cellStyle name="스타일 114" xfId="1116"/>
    <cellStyle name="스타일 115" xfId="1117"/>
    <cellStyle name="스타일 116" xfId="1118"/>
    <cellStyle name="스타일 117" xfId="1119"/>
    <cellStyle name="스타일 118" xfId="1120"/>
    <cellStyle name="스타일 119" xfId="1121"/>
    <cellStyle name="스타일 12" xfId="1122"/>
    <cellStyle name="스타일 12 2" xfId="6705"/>
    <cellStyle name="스타일 120" xfId="1123"/>
    <cellStyle name="스타일 121" xfId="1124"/>
    <cellStyle name="스타일 13" xfId="1125"/>
    <cellStyle name="스타일 13 2" xfId="6706"/>
    <cellStyle name="스타일 14" xfId="1126"/>
    <cellStyle name="스타일 14 2" xfId="6707"/>
    <cellStyle name="스타일 15" xfId="1127"/>
    <cellStyle name="스타일 15 2" xfId="6708"/>
    <cellStyle name="스타일 16" xfId="1128"/>
    <cellStyle name="스타일 16 2" xfId="6709"/>
    <cellStyle name="스타일 17" xfId="1129"/>
    <cellStyle name="스타일 17 2" xfId="6710"/>
    <cellStyle name="스타일 18" xfId="1130"/>
    <cellStyle name="스타일 18 2" xfId="6711"/>
    <cellStyle name="스타일 19" xfId="1131"/>
    <cellStyle name="스타일 19 2" xfId="6712"/>
    <cellStyle name="스타일 2" xfId="749"/>
    <cellStyle name="스타일 2 2" xfId="6713"/>
    <cellStyle name="스타일 20" xfId="1132"/>
    <cellStyle name="스타일 20 2" xfId="6714"/>
    <cellStyle name="스타일 21" xfId="1133"/>
    <cellStyle name="스타일 21 2" xfId="6715"/>
    <cellStyle name="스타일 22" xfId="1134"/>
    <cellStyle name="스타일 22 2" xfId="6716"/>
    <cellStyle name="스타일 23" xfId="1135"/>
    <cellStyle name="스타일 23 2" xfId="6717"/>
    <cellStyle name="스타일 24" xfId="1136"/>
    <cellStyle name="스타일 24 2" xfId="6718"/>
    <cellStyle name="스타일 25" xfId="1137"/>
    <cellStyle name="스타일 25 2" xfId="6719"/>
    <cellStyle name="스타일 26" xfId="1138"/>
    <cellStyle name="스타일 26 2" xfId="6720"/>
    <cellStyle name="스타일 27" xfId="1139"/>
    <cellStyle name="스타일 27 2" xfId="6721"/>
    <cellStyle name="스타일 28" xfId="1140"/>
    <cellStyle name="스타일 28 2" xfId="6722"/>
    <cellStyle name="스타일 29" xfId="1141"/>
    <cellStyle name="스타일 29 2" xfId="6723"/>
    <cellStyle name="스타일 3" xfId="750"/>
    <cellStyle name="스타일 3 2" xfId="6724"/>
    <cellStyle name="스타일 30" xfId="1142"/>
    <cellStyle name="스타일 30 2" xfId="6725"/>
    <cellStyle name="스타일 31" xfId="1143"/>
    <cellStyle name="스타일 31 2" xfId="6726"/>
    <cellStyle name="스타일 32" xfId="1144"/>
    <cellStyle name="스타일 32 2" xfId="6727"/>
    <cellStyle name="스타일 33" xfId="1145"/>
    <cellStyle name="스타일 33 2" xfId="6728"/>
    <cellStyle name="스타일 34" xfId="1146"/>
    <cellStyle name="스타일 34 2" xfId="6729"/>
    <cellStyle name="스타일 35" xfId="1147"/>
    <cellStyle name="스타일 35 2" xfId="6730"/>
    <cellStyle name="스타일 36" xfId="1148"/>
    <cellStyle name="스타일 36 2" xfId="6731"/>
    <cellStyle name="스타일 37" xfId="1149"/>
    <cellStyle name="스타일 37 2" xfId="6732"/>
    <cellStyle name="스타일 38" xfId="1150"/>
    <cellStyle name="스타일 38 2" xfId="6733"/>
    <cellStyle name="스타일 39" xfId="1151"/>
    <cellStyle name="스타일 39 2" xfId="6734"/>
    <cellStyle name="스타일 4" xfId="1152"/>
    <cellStyle name="스타일 4 2" xfId="6735"/>
    <cellStyle name="스타일 40" xfId="1153"/>
    <cellStyle name="스타일 40 2" xfId="6736"/>
    <cellStyle name="스타일 41" xfId="1154"/>
    <cellStyle name="스타일 41 2" xfId="6737"/>
    <cellStyle name="스타일 42" xfId="1155"/>
    <cellStyle name="스타일 42 2" xfId="6738"/>
    <cellStyle name="스타일 43" xfId="1156"/>
    <cellStyle name="스타일 43 2" xfId="6739"/>
    <cellStyle name="스타일 44" xfId="1157"/>
    <cellStyle name="스타일 44 2" xfId="6740"/>
    <cellStyle name="스타일 45" xfId="1158"/>
    <cellStyle name="스타일 45 2" xfId="6741"/>
    <cellStyle name="스타일 46" xfId="1159"/>
    <cellStyle name="스타일 46 2" xfId="6742"/>
    <cellStyle name="스타일 47" xfId="1160"/>
    <cellStyle name="스타일 47 2" xfId="6743"/>
    <cellStyle name="스타일 48" xfId="1161"/>
    <cellStyle name="스타일 48 2" xfId="6744"/>
    <cellStyle name="스타일 49" xfId="1162"/>
    <cellStyle name="스타일 49 2" xfId="6745"/>
    <cellStyle name="스타일 5" xfId="1163"/>
    <cellStyle name="스타일 5 2" xfId="5502"/>
    <cellStyle name="스타일 5 3" xfId="6746"/>
    <cellStyle name="스타일 50" xfId="1164"/>
    <cellStyle name="스타일 50 2" xfId="6747"/>
    <cellStyle name="스타일 51" xfId="1165"/>
    <cellStyle name="스타일 51 2" xfId="6748"/>
    <cellStyle name="스타일 52" xfId="1166"/>
    <cellStyle name="스타일 52 2" xfId="6749"/>
    <cellStyle name="스타일 53" xfId="1167"/>
    <cellStyle name="스타일 53 2" xfId="6750"/>
    <cellStyle name="스타일 54" xfId="1168"/>
    <cellStyle name="스타일 54 2" xfId="6751"/>
    <cellStyle name="스타일 55" xfId="1169"/>
    <cellStyle name="스타일 55 2" xfId="6752"/>
    <cellStyle name="스타일 56" xfId="1170"/>
    <cellStyle name="스타일 56 2" xfId="6753"/>
    <cellStyle name="스타일 57" xfId="1171"/>
    <cellStyle name="스타일 57 2" xfId="6754"/>
    <cellStyle name="스타일 58" xfId="1172"/>
    <cellStyle name="스타일 58 2" xfId="6755"/>
    <cellStyle name="스타일 59" xfId="1173"/>
    <cellStyle name="스타일 59 2" xfId="6756"/>
    <cellStyle name="스타일 6" xfId="1174"/>
    <cellStyle name="스타일 6 2" xfId="6757"/>
    <cellStyle name="스타일 60" xfId="1175"/>
    <cellStyle name="스타일 61" xfId="1176"/>
    <cellStyle name="스타일 62" xfId="1177"/>
    <cellStyle name="스타일 63" xfId="1178"/>
    <cellStyle name="스타일 64" xfId="1179"/>
    <cellStyle name="스타일 65" xfId="1180"/>
    <cellStyle name="스타일 66" xfId="1181"/>
    <cellStyle name="스타일 67" xfId="1182"/>
    <cellStyle name="스타일 68" xfId="1183"/>
    <cellStyle name="스타일 69" xfId="1184"/>
    <cellStyle name="스타일 7" xfId="1185"/>
    <cellStyle name="스타일 7 2" xfId="6758"/>
    <cellStyle name="스타일 70" xfId="1186"/>
    <cellStyle name="스타일 71" xfId="1187"/>
    <cellStyle name="스타일 72" xfId="1188"/>
    <cellStyle name="스타일 73" xfId="1189"/>
    <cellStyle name="스타일 74" xfId="1190"/>
    <cellStyle name="스타일 75" xfId="1191"/>
    <cellStyle name="스타일 76" xfId="1192"/>
    <cellStyle name="스타일 77" xfId="1193"/>
    <cellStyle name="스타일 78" xfId="1194"/>
    <cellStyle name="스타일 79" xfId="1195"/>
    <cellStyle name="스타일 8" xfId="1196"/>
    <cellStyle name="스타일 8 2" xfId="6759"/>
    <cellStyle name="스타일 80" xfId="1197"/>
    <cellStyle name="스타일 81" xfId="1198"/>
    <cellStyle name="스타일 82" xfId="1199"/>
    <cellStyle name="스타일 83" xfId="1200"/>
    <cellStyle name="스타일 84" xfId="1201"/>
    <cellStyle name="스타일 85" xfId="1202"/>
    <cellStyle name="스타일 86" xfId="1203"/>
    <cellStyle name="스타일 87" xfId="1204"/>
    <cellStyle name="스타일 88" xfId="1205"/>
    <cellStyle name="스타일 89" xfId="1206"/>
    <cellStyle name="스타일 9" xfId="1207"/>
    <cellStyle name="스타일 9 2" xfId="6760"/>
    <cellStyle name="스타일 90" xfId="1208"/>
    <cellStyle name="스타일 91" xfId="1209"/>
    <cellStyle name="스타일 92" xfId="1210"/>
    <cellStyle name="스타일 93" xfId="1211"/>
    <cellStyle name="스타일 94" xfId="1212"/>
    <cellStyle name="스타일 95" xfId="1213"/>
    <cellStyle name="스타일 96" xfId="1214"/>
    <cellStyle name="스타일 97" xfId="1215"/>
    <cellStyle name="스타일 98" xfId="1216"/>
    <cellStyle name="스타일 99" xfId="1217"/>
    <cellStyle name="안건회계법인" xfId="751"/>
    <cellStyle name="연결된 셀" xfId="1286" builtinId="24" customBuiltin="1"/>
    <cellStyle name="연결된 셀 10" xfId="5503"/>
    <cellStyle name="연결된 셀 11" xfId="5504"/>
    <cellStyle name="연결된 셀 12" xfId="5505"/>
    <cellStyle name="연결된 셀 13" xfId="5506"/>
    <cellStyle name="연결된 셀 14" xfId="5507"/>
    <cellStyle name="연결된 셀 15" xfId="5508"/>
    <cellStyle name="연결된 셀 16" xfId="5509"/>
    <cellStyle name="연결된 셀 17" xfId="5510"/>
    <cellStyle name="연결된 셀 18" xfId="5511"/>
    <cellStyle name="연결된 셀 19" xfId="5512"/>
    <cellStyle name="연결된 셀 2" xfId="752"/>
    <cellStyle name="연결된 셀 2 2" xfId="5513"/>
    <cellStyle name="연결된 셀 20" xfId="5514"/>
    <cellStyle name="연결된 셀 21" xfId="5515"/>
    <cellStyle name="연결된 셀 21 2" xfId="5516"/>
    <cellStyle name="연결된 셀 21 3" xfId="5517"/>
    <cellStyle name="연결된 셀 21 4" xfId="5518"/>
    <cellStyle name="연결된 셀 22" xfId="5519"/>
    <cellStyle name="연결된 셀 22 2" xfId="5520"/>
    <cellStyle name="연결된 셀 22 3" xfId="5521"/>
    <cellStyle name="연결된 셀 22 4" xfId="5522"/>
    <cellStyle name="연결된 셀 23" xfId="5523"/>
    <cellStyle name="연결된 셀 23 2" xfId="5524"/>
    <cellStyle name="연결된 셀 23 3" xfId="5525"/>
    <cellStyle name="연결된 셀 23 4" xfId="5526"/>
    <cellStyle name="연결된 셀 24" xfId="5527"/>
    <cellStyle name="연결된 셀 24 2" xfId="5528"/>
    <cellStyle name="연결된 셀 24 3" xfId="5529"/>
    <cellStyle name="연결된 셀 24 4" xfId="5530"/>
    <cellStyle name="연결된 셀 25" xfId="5531"/>
    <cellStyle name="연결된 셀 26" xfId="5532"/>
    <cellStyle name="연결된 셀 3" xfId="753"/>
    <cellStyle name="연결된 셀 3 2" xfId="5533"/>
    <cellStyle name="연결된 셀 4" xfId="754"/>
    <cellStyle name="연결된 셀 4 2" xfId="5534"/>
    <cellStyle name="연결된 셀 5" xfId="755"/>
    <cellStyle name="연결된 셀 5 2" xfId="5535"/>
    <cellStyle name="연결된 셀 6" xfId="756"/>
    <cellStyle name="연결된 셀 6 2" xfId="5536"/>
    <cellStyle name="연결된 셀 7" xfId="5537"/>
    <cellStyle name="연결된 셀 8" xfId="5538"/>
    <cellStyle name="연결된 셀 9" xfId="5539"/>
    <cellStyle name="열어본 하이퍼링크" xfId="1218"/>
    <cellStyle name="열어본 하이퍼링크 2" xfId="5540"/>
    <cellStyle name="영호" xfId="1219"/>
    <cellStyle name="왼" xfId="5541"/>
    <cellStyle name="왼쪽2" xfId="2901"/>
    <cellStyle name="왼쪽5" xfId="5542"/>
    <cellStyle name="요약" xfId="1290" builtinId="25" customBuiltin="1"/>
    <cellStyle name="요약 10" xfId="5543"/>
    <cellStyle name="요약 11" xfId="5544"/>
    <cellStyle name="요약 12" xfId="5545"/>
    <cellStyle name="요약 13" xfId="5546"/>
    <cellStyle name="요약 14" xfId="5547"/>
    <cellStyle name="요약 15" xfId="5548"/>
    <cellStyle name="요약 16" xfId="5549"/>
    <cellStyle name="요약 17" xfId="5550"/>
    <cellStyle name="요약 18" xfId="5551"/>
    <cellStyle name="요약 19" xfId="5552"/>
    <cellStyle name="요약 2" xfId="757"/>
    <cellStyle name="요약 2 2" xfId="5553"/>
    <cellStyle name="요약 2 3" xfId="6798"/>
    <cellStyle name="요약 20" xfId="5554"/>
    <cellStyle name="요약 21" xfId="5555"/>
    <cellStyle name="요약 21 2" xfId="5556"/>
    <cellStyle name="요약 21 3" xfId="5557"/>
    <cellStyle name="요약 21 4" xfId="5558"/>
    <cellStyle name="요약 22" xfId="5559"/>
    <cellStyle name="요약 22 2" xfId="5560"/>
    <cellStyle name="요약 22 3" xfId="5561"/>
    <cellStyle name="요약 22 4" xfId="5562"/>
    <cellStyle name="요약 23" xfId="5563"/>
    <cellStyle name="요약 23 2" xfId="5564"/>
    <cellStyle name="요약 23 3" xfId="5565"/>
    <cellStyle name="요약 23 4" xfId="5566"/>
    <cellStyle name="요약 24" xfId="5567"/>
    <cellStyle name="요약 24 2" xfId="5568"/>
    <cellStyle name="요약 24 3" xfId="5569"/>
    <cellStyle name="요약 24 4" xfId="5570"/>
    <cellStyle name="요약 25" xfId="5571"/>
    <cellStyle name="요약 26" xfId="5572"/>
    <cellStyle name="요약 3" xfId="758"/>
    <cellStyle name="요약 3 2" xfId="5573"/>
    <cellStyle name="요약 3 3" xfId="6799"/>
    <cellStyle name="요약 4" xfId="759"/>
    <cellStyle name="요약 4 2" xfId="5574"/>
    <cellStyle name="요약 4 3" xfId="6800"/>
    <cellStyle name="요약 5" xfId="760"/>
    <cellStyle name="요약 5 2" xfId="5575"/>
    <cellStyle name="요약 5 3" xfId="6801"/>
    <cellStyle name="요약 6" xfId="761"/>
    <cellStyle name="요약 6 2" xfId="5576"/>
    <cellStyle name="요약 6 3" xfId="6802"/>
    <cellStyle name="요약 7" xfId="5577"/>
    <cellStyle name="요약 8" xfId="5578"/>
    <cellStyle name="요약 9" xfId="5579"/>
    <cellStyle name="우괄호_박심배수구조물공" xfId="5580"/>
    <cellStyle name="우측양괄호" xfId="5581"/>
    <cellStyle name="원" xfId="762"/>
    <cellStyle name="원_02 김제1-1공구(설계가1203입수)" xfId="2902"/>
    <cellStyle name="원_03기본및실시설계" xfId="2903"/>
    <cellStyle name="원_감곡 건축(양수장 관리사)보완최종" xfId="2904"/>
    <cellStyle name="원_건태공정01" xfId="1220"/>
    <cellStyle name="원_건태배수정산서" xfId="1221"/>
    <cellStyle name="원_공정계획등작성요령(1)" xfId="1222"/>
    <cellStyle name="원_광주생활직영시행" xfId="5582"/>
    <cellStyle name="원_기초처리(북창제)" xfId="2905"/>
    <cellStyle name="원_기초처리(신성제)" xfId="2906"/>
    <cellStyle name="원_기초처리(용산제)" xfId="2907"/>
    <cellStyle name="원_남강하도 공사비(요율수정)" xfId="5583"/>
    <cellStyle name="원_년도말정산서 작성요령" xfId="1223"/>
    <cellStyle name="원_대암지" xfId="1224"/>
    <cellStyle name="원_설계내역서1(1)" xfId="5584"/>
    <cellStyle name="원_수양지구(원가계산서)" xfId="2908"/>
    <cellStyle name="원_수양지구(총괄표)" xfId="2909"/>
    <cellStyle name="원_수지예산서 작성요령" xfId="1225"/>
    <cellStyle name="원_심사내역서1" xfId="5585"/>
    <cellStyle name="원_오로보완(0111)" xfId="5586"/>
    <cellStyle name="원_왕의강 왕숙천 생태하천복원사업_설계내역서(수정3)" xfId="5587"/>
    <cellStyle name="원_전기 수량" xfId="5588"/>
    <cellStyle name="원_칠원대산입찰내역서" xfId="2910"/>
    <cellStyle name="원_황계(0203)" xfId="5589"/>
    <cellStyle name="유1" xfId="1226"/>
    <cellStyle name="유영" xfId="763"/>
    <cellStyle name="을지" xfId="2911"/>
    <cellStyle name="일반" xfId="1227"/>
    <cellStyle name="일반 2" xfId="5590"/>
    <cellStyle name="一般_GARMENT STEP FORM HK" xfId="764"/>
    <cellStyle name="일위대가" xfId="765"/>
    <cellStyle name="입력" xfId="1283" builtinId="20" customBuiltin="1"/>
    <cellStyle name="입력 10" xfId="5591"/>
    <cellStyle name="입력 11" xfId="5592"/>
    <cellStyle name="입력 12" xfId="5593"/>
    <cellStyle name="입력 13" xfId="5594"/>
    <cellStyle name="입력 14" xfId="5595"/>
    <cellStyle name="입력 15" xfId="5596"/>
    <cellStyle name="입력 16" xfId="5597"/>
    <cellStyle name="입력 17" xfId="5598"/>
    <cellStyle name="입력 18" xfId="5599"/>
    <cellStyle name="입력 19" xfId="5600"/>
    <cellStyle name="입력 2" xfId="766"/>
    <cellStyle name="입력 2 2" xfId="5601"/>
    <cellStyle name="입력 2 3" xfId="6803"/>
    <cellStyle name="입력 20" xfId="5602"/>
    <cellStyle name="입력 21" xfId="5603"/>
    <cellStyle name="입력 21 2" xfId="5604"/>
    <cellStyle name="입력 21 3" xfId="5605"/>
    <cellStyle name="입력 21 4" xfId="5606"/>
    <cellStyle name="입력 22" xfId="5607"/>
    <cellStyle name="입력 22 2" xfId="5608"/>
    <cellStyle name="입력 22 3" xfId="5609"/>
    <cellStyle name="입력 22 4" xfId="5610"/>
    <cellStyle name="입력 23" xfId="5611"/>
    <cellStyle name="입력 23 2" xfId="5612"/>
    <cellStyle name="입력 23 3" xfId="5613"/>
    <cellStyle name="입력 23 4" xfId="5614"/>
    <cellStyle name="입력 24" xfId="5615"/>
    <cellStyle name="입력 24 2" xfId="5616"/>
    <cellStyle name="입력 24 3" xfId="5617"/>
    <cellStyle name="입력 24 4" xfId="5618"/>
    <cellStyle name="입력 25" xfId="5619"/>
    <cellStyle name="입력 26" xfId="5620"/>
    <cellStyle name="입력 3" xfId="767"/>
    <cellStyle name="입력 3 2" xfId="5621"/>
    <cellStyle name="입력 3 3" xfId="6804"/>
    <cellStyle name="입력 4" xfId="768"/>
    <cellStyle name="입력 4 2" xfId="5622"/>
    <cellStyle name="입력 4 3" xfId="6805"/>
    <cellStyle name="입력 5" xfId="769"/>
    <cellStyle name="입력 5 2" xfId="5623"/>
    <cellStyle name="입력 5 3" xfId="6806"/>
    <cellStyle name="입력 6" xfId="770"/>
    <cellStyle name="입력 6 2" xfId="5624"/>
    <cellStyle name="입력 6 3" xfId="6807"/>
    <cellStyle name="입력 7" xfId="5625"/>
    <cellStyle name="입력 8" xfId="5626"/>
    <cellStyle name="입력 9" xfId="5627"/>
    <cellStyle name="자리수" xfId="771"/>
    <cellStyle name="자리수 - 유형1" xfId="772"/>
    <cellStyle name="자리수 2" xfId="773"/>
    <cellStyle name="자리수 3" xfId="774"/>
    <cellStyle name="자리수 4" xfId="775"/>
    <cellStyle name="자리수 5" xfId="776"/>
    <cellStyle name="자리수 6" xfId="777"/>
    <cellStyle name="자리수 7" xfId="5628"/>
    <cellStyle name="자리수 8" xfId="2980"/>
    <cellStyle name="자리수 9" xfId="6761"/>
    <cellStyle name="자리수_09.03.23_장지천 하천기본계획및 하천대장작성(변경) 내역(2008.12품셈적용)" xfId="778"/>
    <cellStyle name="자리수0" xfId="779"/>
    <cellStyle name="자리수0 2" xfId="780"/>
    <cellStyle name="자리수0 3" xfId="781"/>
    <cellStyle name="자리수0 4" xfId="782"/>
    <cellStyle name="자리수0 5" xfId="783"/>
    <cellStyle name="자리수0 6" xfId="784"/>
    <cellStyle name="자리수0 7" xfId="5629"/>
    <cellStyle name="자리수0 8" xfId="2981"/>
    <cellStyle name="자리수0 9" xfId="6762"/>
    <cellStyle name="자리수0_09.03.23_장지천 하천기본계획및 하천대장작성(변경) 내역(2008.12품셈적용)" xfId="785"/>
    <cellStyle name="帳票" xfId="786"/>
    <cellStyle name="정비" xfId="2912"/>
    <cellStyle name="제곱" xfId="5630"/>
    <cellStyle name="제목" xfId="1275" builtinId="15" customBuiltin="1"/>
    <cellStyle name="제목 1" xfId="1276" builtinId="16" customBuiltin="1"/>
    <cellStyle name="제목 1 10" xfId="5631"/>
    <cellStyle name="제목 1 11" xfId="5632"/>
    <cellStyle name="제목 1 12" xfId="5633"/>
    <cellStyle name="제목 1 13" xfId="5634"/>
    <cellStyle name="제목 1 14" xfId="5635"/>
    <cellStyle name="제목 1 15" xfId="5636"/>
    <cellStyle name="제목 1 16" xfId="5637"/>
    <cellStyle name="제목 1 17" xfId="5638"/>
    <cellStyle name="제목 1 18" xfId="5639"/>
    <cellStyle name="제목 1 19" xfId="5640"/>
    <cellStyle name="제목 1 2" xfId="787"/>
    <cellStyle name="제목 1 2 2" xfId="5641"/>
    <cellStyle name="제목 1 20" xfId="5642"/>
    <cellStyle name="제목 1 21" xfId="5643"/>
    <cellStyle name="제목 1 21 2" xfId="5644"/>
    <cellStyle name="제목 1 21 3" xfId="5645"/>
    <cellStyle name="제목 1 21 4" xfId="5646"/>
    <cellStyle name="제목 1 22" xfId="5647"/>
    <cellStyle name="제목 1 22 2" xfId="5648"/>
    <cellStyle name="제목 1 22 3" xfId="5649"/>
    <cellStyle name="제목 1 22 4" xfId="5650"/>
    <cellStyle name="제목 1 23" xfId="5651"/>
    <cellStyle name="제목 1 23 2" xfId="5652"/>
    <cellStyle name="제목 1 23 3" xfId="5653"/>
    <cellStyle name="제목 1 23 4" xfId="5654"/>
    <cellStyle name="제목 1 24" xfId="5655"/>
    <cellStyle name="제목 1 24 2" xfId="5656"/>
    <cellStyle name="제목 1 24 3" xfId="5657"/>
    <cellStyle name="제목 1 24 4" xfId="5658"/>
    <cellStyle name="제목 1 25" xfId="5659"/>
    <cellStyle name="제목 1 26" xfId="5660"/>
    <cellStyle name="제목 1 3" xfId="788"/>
    <cellStyle name="제목 1 3 2" xfId="5661"/>
    <cellStyle name="제목 1 4" xfId="789"/>
    <cellStyle name="제목 1 4 2" xfId="5662"/>
    <cellStyle name="제목 1 5" xfId="790"/>
    <cellStyle name="제목 1 5 2" xfId="5663"/>
    <cellStyle name="제목 1 6" xfId="791"/>
    <cellStyle name="제목 1 6 2" xfId="5664"/>
    <cellStyle name="제목 1 7" xfId="5665"/>
    <cellStyle name="제목 1 8" xfId="5666"/>
    <cellStyle name="제목 1 9" xfId="5667"/>
    <cellStyle name="제목 10" xfId="5668"/>
    <cellStyle name="제목 11" xfId="5669"/>
    <cellStyle name="제목 12" xfId="5670"/>
    <cellStyle name="제목 13" xfId="5671"/>
    <cellStyle name="제목 14" xfId="5672"/>
    <cellStyle name="제목 15" xfId="5673"/>
    <cellStyle name="제목 16" xfId="5674"/>
    <cellStyle name="제목 17" xfId="5675"/>
    <cellStyle name="제목 18" xfId="5676"/>
    <cellStyle name="제목 19" xfId="5677"/>
    <cellStyle name="제목 2" xfId="1277" builtinId="17" customBuiltin="1"/>
    <cellStyle name="제목 2 10" xfId="5678"/>
    <cellStyle name="제목 2 11" xfId="5679"/>
    <cellStyle name="제목 2 12" xfId="5680"/>
    <cellStyle name="제목 2 13" xfId="5681"/>
    <cellStyle name="제목 2 14" xfId="5682"/>
    <cellStyle name="제목 2 15" xfId="5683"/>
    <cellStyle name="제목 2 16" xfId="5684"/>
    <cellStyle name="제목 2 17" xfId="5685"/>
    <cellStyle name="제목 2 18" xfId="5686"/>
    <cellStyle name="제목 2 19" xfId="5687"/>
    <cellStyle name="제목 2 2" xfId="792"/>
    <cellStyle name="제목 2 2 2" xfId="5688"/>
    <cellStyle name="제목 2 20" xfId="5689"/>
    <cellStyle name="제목 2 21" xfId="5690"/>
    <cellStyle name="제목 2 21 2" xfId="5691"/>
    <cellStyle name="제목 2 21 3" xfId="5692"/>
    <cellStyle name="제목 2 21 4" xfId="5693"/>
    <cellStyle name="제목 2 22" xfId="5694"/>
    <cellStyle name="제목 2 22 2" xfId="5695"/>
    <cellStyle name="제목 2 22 3" xfId="5696"/>
    <cellStyle name="제목 2 22 4" xfId="5697"/>
    <cellStyle name="제목 2 23" xfId="5698"/>
    <cellStyle name="제목 2 23 2" xfId="5699"/>
    <cellStyle name="제목 2 23 3" xfId="5700"/>
    <cellStyle name="제목 2 23 4" xfId="5701"/>
    <cellStyle name="제목 2 24" xfId="5702"/>
    <cellStyle name="제목 2 24 2" xfId="5703"/>
    <cellStyle name="제목 2 24 3" xfId="5704"/>
    <cellStyle name="제목 2 24 4" xfId="5705"/>
    <cellStyle name="제목 2 25" xfId="5706"/>
    <cellStyle name="제목 2 26" xfId="5707"/>
    <cellStyle name="제목 2 3" xfId="793"/>
    <cellStyle name="제목 2 3 2" xfId="5708"/>
    <cellStyle name="제목 2 4" xfId="794"/>
    <cellStyle name="제목 2 4 2" xfId="5709"/>
    <cellStyle name="제목 2 5" xfId="795"/>
    <cellStyle name="제목 2 5 2" xfId="5710"/>
    <cellStyle name="제목 2 6" xfId="796"/>
    <cellStyle name="제목 2 6 2" xfId="5711"/>
    <cellStyle name="제목 2 7" xfId="5712"/>
    <cellStyle name="제목 2 8" xfId="5713"/>
    <cellStyle name="제목 2 9" xfId="5714"/>
    <cellStyle name="제목 20" xfId="5715"/>
    <cellStyle name="제목 21" xfId="5716"/>
    <cellStyle name="제목 22" xfId="5717"/>
    <cellStyle name="제목 23" xfId="5718"/>
    <cellStyle name="제목 24" xfId="5719"/>
    <cellStyle name="제목 24 2" xfId="5720"/>
    <cellStyle name="제목 24 3" xfId="5721"/>
    <cellStyle name="제목 24 4" xfId="5722"/>
    <cellStyle name="제목 25" xfId="5723"/>
    <cellStyle name="제목 25 2" xfId="5724"/>
    <cellStyle name="제목 25 3" xfId="5725"/>
    <cellStyle name="제목 25 4" xfId="5726"/>
    <cellStyle name="제목 26" xfId="5727"/>
    <cellStyle name="제목 26 2" xfId="5728"/>
    <cellStyle name="제목 26 3" xfId="5729"/>
    <cellStyle name="제목 26 4" xfId="5730"/>
    <cellStyle name="제목 27" xfId="5731"/>
    <cellStyle name="제목 27 2" xfId="5732"/>
    <cellStyle name="제목 27 3" xfId="5733"/>
    <cellStyle name="제목 27 4" xfId="5734"/>
    <cellStyle name="제목 28" xfId="5735"/>
    <cellStyle name="제목 29" xfId="5736"/>
    <cellStyle name="제목 3" xfId="1278" builtinId="18" customBuiltin="1"/>
    <cellStyle name="제목 3 10" xfId="5737"/>
    <cellStyle name="제목 3 11" xfId="5738"/>
    <cellStyle name="제목 3 12" xfId="5739"/>
    <cellStyle name="제목 3 13" xfId="5740"/>
    <cellStyle name="제목 3 14" xfId="5741"/>
    <cellStyle name="제목 3 15" xfId="5742"/>
    <cellStyle name="제목 3 16" xfId="5743"/>
    <cellStyle name="제목 3 17" xfId="5744"/>
    <cellStyle name="제목 3 18" xfId="5745"/>
    <cellStyle name="제목 3 19" xfId="5746"/>
    <cellStyle name="제목 3 2" xfId="797"/>
    <cellStyle name="제목 3 2 2" xfId="5747"/>
    <cellStyle name="제목 3 20" xfId="5748"/>
    <cellStyle name="제목 3 21" xfId="5749"/>
    <cellStyle name="제목 3 21 2" xfId="5750"/>
    <cellStyle name="제목 3 21 3" xfId="5751"/>
    <cellStyle name="제목 3 21 4" xfId="5752"/>
    <cellStyle name="제목 3 22" xfId="5753"/>
    <cellStyle name="제목 3 22 2" xfId="5754"/>
    <cellStyle name="제목 3 22 3" xfId="5755"/>
    <cellStyle name="제목 3 22 4" xfId="5756"/>
    <cellStyle name="제목 3 23" xfId="5757"/>
    <cellStyle name="제목 3 23 2" xfId="5758"/>
    <cellStyle name="제목 3 23 3" xfId="5759"/>
    <cellStyle name="제목 3 23 4" xfId="5760"/>
    <cellStyle name="제목 3 24" xfId="5761"/>
    <cellStyle name="제목 3 24 2" xfId="5762"/>
    <cellStyle name="제목 3 24 3" xfId="5763"/>
    <cellStyle name="제목 3 24 4" xfId="5764"/>
    <cellStyle name="제목 3 25" xfId="5765"/>
    <cellStyle name="제목 3 26" xfId="5766"/>
    <cellStyle name="제목 3 3" xfId="798"/>
    <cellStyle name="제목 3 3 2" xfId="5767"/>
    <cellStyle name="제목 3 4" xfId="799"/>
    <cellStyle name="제목 3 4 2" xfId="5768"/>
    <cellStyle name="제목 3 5" xfId="800"/>
    <cellStyle name="제목 3 5 2" xfId="5769"/>
    <cellStyle name="제목 3 6" xfId="801"/>
    <cellStyle name="제목 3 6 2" xfId="5770"/>
    <cellStyle name="제목 3 7" xfId="5771"/>
    <cellStyle name="제목 3 8" xfId="5772"/>
    <cellStyle name="제목 3 9" xfId="5773"/>
    <cellStyle name="제목 4" xfId="1279" builtinId="19" customBuiltin="1"/>
    <cellStyle name="제목 4 10" xfId="5774"/>
    <cellStyle name="제목 4 11" xfId="5775"/>
    <cellStyle name="제목 4 12" xfId="5776"/>
    <cellStyle name="제목 4 13" xfId="5777"/>
    <cellStyle name="제목 4 14" xfId="5778"/>
    <cellStyle name="제목 4 15" xfId="5779"/>
    <cellStyle name="제목 4 16" xfId="5780"/>
    <cellStyle name="제목 4 17" xfId="5781"/>
    <cellStyle name="제목 4 18" xfId="5782"/>
    <cellStyle name="제목 4 19" xfId="5783"/>
    <cellStyle name="제목 4 2" xfId="802"/>
    <cellStyle name="제목 4 2 2" xfId="5784"/>
    <cellStyle name="제목 4 20" xfId="5785"/>
    <cellStyle name="제목 4 21" xfId="5786"/>
    <cellStyle name="제목 4 21 2" xfId="5787"/>
    <cellStyle name="제목 4 21 3" xfId="5788"/>
    <cellStyle name="제목 4 21 4" xfId="5789"/>
    <cellStyle name="제목 4 22" xfId="5790"/>
    <cellStyle name="제목 4 22 2" xfId="5791"/>
    <cellStyle name="제목 4 22 3" xfId="5792"/>
    <cellStyle name="제목 4 22 4" xfId="5793"/>
    <cellStyle name="제목 4 23" xfId="5794"/>
    <cellStyle name="제목 4 23 2" xfId="5795"/>
    <cellStyle name="제목 4 23 3" xfId="5796"/>
    <cellStyle name="제목 4 23 4" xfId="5797"/>
    <cellStyle name="제목 4 24" xfId="5798"/>
    <cellStyle name="제목 4 24 2" xfId="5799"/>
    <cellStyle name="제목 4 24 3" xfId="5800"/>
    <cellStyle name="제목 4 24 4" xfId="5801"/>
    <cellStyle name="제목 4 25" xfId="5802"/>
    <cellStyle name="제목 4 26" xfId="5803"/>
    <cellStyle name="제목 4 3" xfId="803"/>
    <cellStyle name="제목 4 3 2" xfId="5804"/>
    <cellStyle name="제목 4 4" xfId="804"/>
    <cellStyle name="제목 4 4 2" xfId="5805"/>
    <cellStyle name="제목 4 5" xfId="805"/>
    <cellStyle name="제목 4 5 2" xfId="5806"/>
    <cellStyle name="제목 4 6" xfId="806"/>
    <cellStyle name="제목 4 6 2" xfId="5807"/>
    <cellStyle name="제목 4 7" xfId="5808"/>
    <cellStyle name="제목 4 8" xfId="5809"/>
    <cellStyle name="제목 4 9" xfId="5810"/>
    <cellStyle name="제목 5" xfId="807"/>
    <cellStyle name="제목 5 2" xfId="5811"/>
    <cellStyle name="제목 6" xfId="808"/>
    <cellStyle name="제목 6 2" xfId="5812"/>
    <cellStyle name="제목 7" xfId="809"/>
    <cellStyle name="제목 7 2" xfId="5813"/>
    <cellStyle name="제목 8" xfId="810"/>
    <cellStyle name="제목 8 2" xfId="5814"/>
    <cellStyle name="제목 9" xfId="811"/>
    <cellStyle name="제목 9 2" xfId="5815"/>
    <cellStyle name="제목[1 줄]" xfId="5816"/>
    <cellStyle name="제목[2줄 아래]" xfId="5817"/>
    <cellStyle name="제목[2줄 위]" xfId="5818"/>
    <cellStyle name="제목[2줄 위] 2" xfId="6763"/>
    <cellStyle name="제목1" xfId="5819"/>
    <cellStyle name="제목2" xfId="6764"/>
    <cellStyle name="좋음" xfId="1280" builtinId="26" customBuiltin="1"/>
    <cellStyle name="좋음 10" xfId="5820"/>
    <cellStyle name="좋음 11" xfId="5821"/>
    <cellStyle name="좋음 12" xfId="5822"/>
    <cellStyle name="좋음 13" xfId="5823"/>
    <cellStyle name="좋음 14" xfId="5824"/>
    <cellStyle name="좋음 15" xfId="5825"/>
    <cellStyle name="좋음 16" xfId="5826"/>
    <cellStyle name="좋음 17" xfId="5827"/>
    <cellStyle name="좋음 18" xfId="5828"/>
    <cellStyle name="좋음 19" xfId="5829"/>
    <cellStyle name="좋음 2" xfId="812"/>
    <cellStyle name="좋음 2 2" xfId="5830"/>
    <cellStyle name="좋음 20" xfId="5831"/>
    <cellStyle name="좋음 21" xfId="5832"/>
    <cellStyle name="좋음 21 2" xfId="5833"/>
    <cellStyle name="좋음 21 3" xfId="5834"/>
    <cellStyle name="좋음 21 4" xfId="5835"/>
    <cellStyle name="좋음 22" xfId="5836"/>
    <cellStyle name="좋음 22 2" xfId="5837"/>
    <cellStyle name="좋음 22 3" xfId="5838"/>
    <cellStyle name="좋음 22 4" xfId="5839"/>
    <cellStyle name="좋음 23" xfId="5840"/>
    <cellStyle name="좋음 23 2" xfId="5841"/>
    <cellStyle name="좋음 23 3" xfId="5842"/>
    <cellStyle name="좋음 23 4" xfId="5843"/>
    <cellStyle name="좋음 24" xfId="5844"/>
    <cellStyle name="좋음 24 2" xfId="5845"/>
    <cellStyle name="좋음 24 3" xfId="5846"/>
    <cellStyle name="좋음 24 4" xfId="5847"/>
    <cellStyle name="좋음 25" xfId="5848"/>
    <cellStyle name="좋음 26" xfId="5849"/>
    <cellStyle name="좋음 3" xfId="813"/>
    <cellStyle name="좋음 3 2" xfId="5850"/>
    <cellStyle name="좋음 4" xfId="814"/>
    <cellStyle name="좋음 4 2" xfId="5851"/>
    <cellStyle name="좋음 5" xfId="815"/>
    <cellStyle name="좋음 5 2" xfId="5852"/>
    <cellStyle name="좋음 6" xfId="816"/>
    <cellStyle name="좋음 6 2" xfId="5853"/>
    <cellStyle name="좋음 7" xfId="5854"/>
    <cellStyle name="좋음 8" xfId="5855"/>
    <cellStyle name="좋음 9" xfId="5856"/>
    <cellStyle name="좌괄호_박심배수구조물공" xfId="5857"/>
    <cellStyle name="좌측양괄호" xfId="5858"/>
    <cellStyle name="지정되지 않음" xfId="817"/>
    <cellStyle name="千分位[0]_GARMENT STEP FORM HK" xfId="818"/>
    <cellStyle name="千分位_GARMENT STEP FORM HK" xfId="819"/>
    <cellStyle name="출력" xfId="1284" builtinId="21" customBuiltin="1"/>
    <cellStyle name="출력 10" xfId="5859"/>
    <cellStyle name="출력 11" xfId="5860"/>
    <cellStyle name="출력 12" xfId="5861"/>
    <cellStyle name="출력 13" xfId="5862"/>
    <cellStyle name="출력 14" xfId="5863"/>
    <cellStyle name="출력 15" xfId="5864"/>
    <cellStyle name="출력 16" xfId="5865"/>
    <cellStyle name="출력 17" xfId="5866"/>
    <cellStyle name="출력 18" xfId="5867"/>
    <cellStyle name="출력 19" xfId="5868"/>
    <cellStyle name="출력 2" xfId="820"/>
    <cellStyle name="출력 2 2" xfId="5869"/>
    <cellStyle name="출력 2 3" xfId="6808"/>
    <cellStyle name="출력 20" xfId="5870"/>
    <cellStyle name="출력 21" xfId="5871"/>
    <cellStyle name="출력 21 2" xfId="5872"/>
    <cellStyle name="출력 21 3" xfId="5873"/>
    <cellStyle name="출력 21 4" xfId="5874"/>
    <cellStyle name="출력 22" xfId="5875"/>
    <cellStyle name="출력 22 2" xfId="5876"/>
    <cellStyle name="출력 22 3" xfId="5877"/>
    <cellStyle name="출력 22 4" xfId="5878"/>
    <cellStyle name="출력 23" xfId="5879"/>
    <cellStyle name="출력 23 2" xfId="5880"/>
    <cellStyle name="출력 23 3" xfId="5881"/>
    <cellStyle name="출력 23 4" xfId="5882"/>
    <cellStyle name="출력 24" xfId="5883"/>
    <cellStyle name="출력 24 2" xfId="5884"/>
    <cellStyle name="출력 24 3" xfId="5885"/>
    <cellStyle name="출력 24 4" xfId="5886"/>
    <cellStyle name="출력 25" xfId="5887"/>
    <cellStyle name="출력 26" xfId="5888"/>
    <cellStyle name="출력 3" xfId="821"/>
    <cellStyle name="출력 3 2" xfId="5889"/>
    <cellStyle name="출력 3 3" xfId="6809"/>
    <cellStyle name="출력 4" xfId="822"/>
    <cellStyle name="출력 4 2" xfId="5890"/>
    <cellStyle name="출력 4 3" xfId="6810"/>
    <cellStyle name="출력 5" xfId="823"/>
    <cellStyle name="출력 5 2" xfId="5891"/>
    <cellStyle name="출력 5 3" xfId="6811"/>
    <cellStyle name="출력 6" xfId="824"/>
    <cellStyle name="출력 6 2" xfId="5892"/>
    <cellStyle name="출력 6 3" xfId="6812"/>
    <cellStyle name="출력 7" xfId="5893"/>
    <cellStyle name="출력 8" xfId="5894"/>
    <cellStyle name="출력 9" xfId="5895"/>
    <cellStyle name="측점" xfId="5896"/>
    <cellStyle name="코드" xfId="3029"/>
    <cellStyle name="콤" xfId="825"/>
    <cellStyle name="콤 2" xfId="5897"/>
    <cellStyle name="콤 3" xfId="2982"/>
    <cellStyle name="콤_002 욱수천정비공사실시설계 내역서_090113" xfId="5898"/>
    <cellStyle name="콤_002_20090804_(별첨4)용역비 산출내역서(매포천)(1)" xfId="5899"/>
    <cellStyle name="콤_03기본및실시설계" xfId="2913"/>
    <cellStyle name="콤_2회설변전체내역서" xfId="5900"/>
    <cellStyle name="콤_2회설변전체내역서_002_20090804_(별첨4)용역비 산출내역서(매포천)(1)" xfId="5901"/>
    <cellStyle name="콤_2회설변전체내역서_4(1).용역비산출내역서(능동천)" xfId="5902"/>
    <cellStyle name="콤_2회설변전체내역서_4.용역비산출내역서(오대천)" xfId="5903"/>
    <cellStyle name="콤_2회설변전체내역서_4.용역비산출내역서(오대천-수정)" xfId="5904"/>
    <cellStyle name="콤_4(1).용역비산출내역서(능동천)" xfId="5905"/>
    <cellStyle name="콤_4.용역비산출내역서(오대천)" xfId="5906"/>
    <cellStyle name="콤_4.용역비산출내역서(오대천-수정)" xfId="5907"/>
    <cellStyle name="콤_공유수면매립도시관리계획및실시설계용역" xfId="2914"/>
    <cellStyle name="콤_교통성검토" xfId="5908"/>
    <cellStyle name="콤_교통성검토 2" xfId="5909"/>
    <cellStyle name="콤_교통성검토 3" xfId="5910"/>
    <cellStyle name="콤_교통성검토_~MGKBh73" xfId="5911"/>
    <cellStyle name="콤_교통성검토_~MGqZGdaJWf" xfId="5912"/>
    <cellStyle name="콤_교통성검토_002_20090804_(별첨4)용역비 산출내역서(매포천)(1)" xfId="5913"/>
    <cellStyle name="콤_교통성검토_4(1).용역비산출내역서(능동천)" xfId="5914"/>
    <cellStyle name="콤_교통성검토_4. 용역비 산출내역서 초안(남양주시)" xfId="5915"/>
    <cellStyle name="콤_교통성검토_4. 용역비 산출내역서 초안(왕숙천)" xfId="5916"/>
    <cellStyle name="콤_교통성검토_4. 용역비 산출내역서(남양주시)" xfId="5917"/>
    <cellStyle name="콤_교통성검토_4. 용역비 산출내역서(태백시)" xfId="5918"/>
    <cellStyle name="콤_교통성검토_4._용역비_산출내역서_초안(왕숙천)" xfId="5919"/>
    <cellStyle name="콤_교통성검토_4.용역비 산출내역서 초안(왕숙천)" xfId="5920"/>
    <cellStyle name="콤_교통성검토_4.용역비 산출내역서(왕숙천)" xfId="5921"/>
    <cellStyle name="콤_교통성검토_4.용역비산출내역서(오대천)" xfId="5922"/>
    <cellStyle name="콤_교통성검토_4.용역비산출내역서(오대천-수정)" xfId="5923"/>
    <cellStyle name="콤_교통성검토_용역비 산출내역서(산곡천)" xfId="5924"/>
    <cellStyle name="콤_교통성검토_용역비 산출내역서(영양군)(1)" xfId="5925"/>
    <cellStyle name="콤_교통성검토_초안(왕숙천)" xfId="5926"/>
    <cellStyle name="콤_구조물공사" xfId="1228"/>
    <cellStyle name="콤_문경내역(1127)" xfId="5927"/>
    <cellStyle name="콤_문경내역(1127)_002_20090804_(별첨4)용역비 산출내역서(매포천)(1)" xfId="5928"/>
    <cellStyle name="콤_문경내역(1127)_002_20090804_(별첨4)용역비 산출내역서(매포천)(1) 2" xfId="5929"/>
    <cellStyle name="콤_문경내역(1127)_002_20090804_(별첨4)용역비 산출내역서(매포천)(1) 3" xfId="5930"/>
    <cellStyle name="콤_문경내역(1127)_4(1).용역비산출내역서(능동천)" xfId="5931"/>
    <cellStyle name="콤_문경내역(1127)_4(1).용역비산출내역서(능동천) 2" xfId="5932"/>
    <cellStyle name="콤_문경내역(1127)_4(1).용역비산출내역서(능동천) 3" xfId="5933"/>
    <cellStyle name="콤_문경내역(1127)_4(1).용역비산출내역서(능동천)_~MGKBh73" xfId="5934"/>
    <cellStyle name="콤_문경내역(1127)_4(1).용역비산출내역서(능동천)_~MGqZGdaJWf" xfId="5935"/>
    <cellStyle name="콤_문경내역(1127)_4(1).용역비산출내역서(능동천)_4. 용역비 산출내역서 초안(남양주시)" xfId="5936"/>
    <cellStyle name="콤_문경내역(1127)_4(1).용역비산출내역서(능동천)_4. 용역비 산출내역서 초안(왕숙천)" xfId="5937"/>
    <cellStyle name="콤_문경내역(1127)_4(1).용역비산출내역서(능동천)_4. 용역비 산출내역서(남양주시)" xfId="5938"/>
    <cellStyle name="콤_문경내역(1127)_4(1).용역비산출내역서(능동천)_4. 용역비 산출내역서(태백시)" xfId="5939"/>
    <cellStyle name="콤_문경내역(1127)_4(1).용역비산출내역서(능동천)_4._용역비_산출내역서_초안(왕숙천)" xfId="5940"/>
    <cellStyle name="콤_문경내역(1127)_4(1).용역비산출내역서(능동천)_4.용역비 산출내역서 초안(왕숙천)" xfId="5941"/>
    <cellStyle name="콤_문경내역(1127)_4(1).용역비산출내역서(능동천)_4.용역비 산출내역서(왕숙천)" xfId="5942"/>
    <cellStyle name="콤_문경내역(1127)_4(1).용역비산출내역서(능동천)_초안(왕숙천)" xfId="5943"/>
    <cellStyle name="콤_문경내역(1127)_4.용역비산출내역서(오대천)" xfId="5944"/>
    <cellStyle name="콤_문경내역(1127)_4.용역비산출내역서(오대천) 2" xfId="5945"/>
    <cellStyle name="콤_문경내역(1127)_4.용역비산출내역서(오대천) 3" xfId="5946"/>
    <cellStyle name="콤_문경내역(1127)_4.용역비산출내역서(오대천)_~MGKBh73" xfId="5947"/>
    <cellStyle name="콤_문경내역(1127)_4.용역비산출내역서(오대천)_~MGqZGdaJWf" xfId="5948"/>
    <cellStyle name="콤_문경내역(1127)_4.용역비산출내역서(오대천)_4. 용역비 산출내역서 초안(남양주시)" xfId="5949"/>
    <cellStyle name="콤_문경내역(1127)_4.용역비산출내역서(오대천)_4. 용역비 산출내역서 초안(왕숙천)" xfId="5950"/>
    <cellStyle name="콤_문경내역(1127)_4.용역비산출내역서(오대천)_4. 용역비 산출내역서(남양주시)" xfId="5951"/>
    <cellStyle name="콤_문경내역(1127)_4.용역비산출내역서(오대천)_4. 용역비 산출내역서(태백시)" xfId="5952"/>
    <cellStyle name="콤_문경내역(1127)_4.용역비산출내역서(오대천)_4._용역비_산출내역서_초안(왕숙천)" xfId="5953"/>
    <cellStyle name="콤_문경내역(1127)_4.용역비산출내역서(오대천)_4.용역비 산출내역서 초안(왕숙천)" xfId="5954"/>
    <cellStyle name="콤_문경내역(1127)_4.용역비산출내역서(오대천)_4.용역비 산출내역서(왕숙천)" xfId="5955"/>
    <cellStyle name="콤_문경내역(1127)_4.용역비산출내역서(오대천)_초안(왕숙천)" xfId="5956"/>
    <cellStyle name="콤_문경내역(1127)_4.용역비산출내역서(오대천-수정)" xfId="5957"/>
    <cellStyle name="콤_문경내역(1127)_4.용역비산출내역서(오대천-수정) 2" xfId="5958"/>
    <cellStyle name="콤_문경내역(1127)_4.용역비산출내역서(오대천-수정) 3" xfId="5959"/>
    <cellStyle name="콤_문경내역(1127)_4.용역비산출내역서(오대천-수정)_~MGKBh73" xfId="5960"/>
    <cellStyle name="콤_문경내역(1127)_4.용역비산출내역서(오대천-수정)_~MGqZGdaJWf" xfId="5961"/>
    <cellStyle name="콤_문경내역(1127)_4.용역비산출내역서(오대천-수정)_4. 용역비 산출내역서 초안(남양주시)" xfId="5962"/>
    <cellStyle name="콤_문경내역(1127)_4.용역비산출내역서(오대천-수정)_4. 용역비 산출내역서 초안(왕숙천)" xfId="5963"/>
    <cellStyle name="콤_문경내역(1127)_4.용역비산출내역서(오대천-수정)_4. 용역비 산출내역서(남양주시)" xfId="5964"/>
    <cellStyle name="콤_문경내역(1127)_4.용역비산출내역서(오대천-수정)_4. 용역비 산출내역서(태백시)" xfId="5965"/>
    <cellStyle name="콤_문경내역(1127)_4.용역비산출내역서(오대천-수정)_4._용역비_산출내역서_초안(왕숙천)" xfId="5966"/>
    <cellStyle name="콤_문경내역(1127)_4.용역비산출내역서(오대천-수정)_4.용역비 산출내역서 초안(왕숙천)" xfId="5967"/>
    <cellStyle name="콤_문경내역(1127)_4.용역비산출내역서(오대천-수정)_4.용역비 산출내역서(왕숙천)" xfId="5968"/>
    <cellStyle name="콤_문경내역(1127)_4.용역비산출내역서(오대천-수정)_초안(왕숙천)" xfId="5969"/>
    <cellStyle name="콤_복사본 동백공원내 군수영부두 이전사업용역내역서" xfId="5970"/>
    <cellStyle name="콤_복사본 동백공원내 군수영부두 이전사업용역내역서_002_20090804_(별첨4)용역비 산출내역서(매포천)(1)" xfId="5971"/>
    <cellStyle name="콤_복사본 동백공원내 군수영부두 이전사업용역내역서_4(1).용역비산출내역서(능동천)" xfId="5972"/>
    <cellStyle name="콤_복사본 동백공원내 군수영부두 이전사업용역내역서_4.용역비산출내역서(오대천)" xfId="5973"/>
    <cellStyle name="콤_복사본 동백공원내 군수영부두 이전사업용역내역서_4.용역비산출내역서(오대천-수정)" xfId="5974"/>
    <cellStyle name="콤_복사본_동백공원내_군수영부두_이전사업용역내역서" xfId="5975"/>
    <cellStyle name="콤_복사본_동백공원내_군수영부두_이전사업용역내역서_002_20090804_(별첨4)용역비 산출내역서(매포천)(1)" xfId="5976"/>
    <cellStyle name="콤_복사본_동백공원내_군수영부두_이전사업용역내역서_4(1).용역비산출내역서(능동천)" xfId="5977"/>
    <cellStyle name="콤_복사본_동백공원내_군수영부두_이전사업용역내역서_4.용역비산출내역서(오대천)" xfId="5978"/>
    <cellStyle name="콤_복사본_동백공원내_군수영부두_이전사업용역내역서_4.용역비산출내역서(오대천-수정)" xfId="5979"/>
    <cellStyle name="콤_부대공사" xfId="1229"/>
    <cellStyle name="콤_부대공사단위수량" xfId="1230"/>
    <cellStyle name="콤_부대공사단위수량_구조물공사" xfId="1231"/>
    <cellStyle name="콤_부대공사단위수량_포장공사" xfId="1232"/>
    <cellStyle name="콤_부대공사단위수량_하수공사" xfId="1233"/>
    <cellStyle name="콤_사본 - 의성(금성,봉양,안계)도시계획(재정비)용역-내역서" xfId="826"/>
    <cellStyle name="콤_설계내역서1(1)" xfId="5980"/>
    <cellStyle name="콤_설계내역서1(1)_002_20090804_(별첨4)용역비 산출내역서(매포천)(1)" xfId="5981"/>
    <cellStyle name="콤_설계내역서1(1)_002_20090804_(별첨4)용역비 산출내역서(매포천)(1) 2" xfId="5982"/>
    <cellStyle name="콤_설계내역서1(1)_002_20090804_(별첨4)용역비 산출내역서(매포천)(1) 3" xfId="5983"/>
    <cellStyle name="콤_설계내역서1(1)_4(1).용역비산출내역서(능동천)" xfId="5984"/>
    <cellStyle name="콤_설계내역서1(1)_4(1).용역비산출내역서(능동천) 2" xfId="5985"/>
    <cellStyle name="콤_설계내역서1(1)_4(1).용역비산출내역서(능동천) 3" xfId="5986"/>
    <cellStyle name="콤_설계내역서1(1)_4(1).용역비산출내역서(능동천)_~MGKBh73" xfId="5987"/>
    <cellStyle name="콤_설계내역서1(1)_4(1).용역비산출내역서(능동천)_~MGqZGdaJWf" xfId="5988"/>
    <cellStyle name="콤_설계내역서1(1)_4(1).용역비산출내역서(능동천)_4. 용역비 산출내역서 초안(남양주시)" xfId="5989"/>
    <cellStyle name="콤_설계내역서1(1)_4(1).용역비산출내역서(능동천)_4. 용역비 산출내역서 초안(왕숙천)" xfId="5990"/>
    <cellStyle name="콤_설계내역서1(1)_4(1).용역비산출내역서(능동천)_4. 용역비 산출내역서(남양주시)" xfId="5991"/>
    <cellStyle name="콤_설계내역서1(1)_4(1).용역비산출내역서(능동천)_4. 용역비 산출내역서(태백시)" xfId="5992"/>
    <cellStyle name="콤_설계내역서1(1)_4(1).용역비산출내역서(능동천)_4._용역비_산출내역서_초안(왕숙천)" xfId="5993"/>
    <cellStyle name="콤_설계내역서1(1)_4(1).용역비산출내역서(능동천)_4.용역비 산출내역서 초안(왕숙천)" xfId="5994"/>
    <cellStyle name="콤_설계내역서1(1)_4(1).용역비산출내역서(능동천)_4.용역비 산출내역서(왕숙천)" xfId="5995"/>
    <cellStyle name="콤_설계내역서1(1)_4(1).용역비산출내역서(능동천)_초안(왕숙천)" xfId="5996"/>
    <cellStyle name="콤_설계내역서1(1)_4.용역비산출내역서(오대천)" xfId="5997"/>
    <cellStyle name="콤_설계내역서1(1)_4.용역비산출내역서(오대천) 2" xfId="5998"/>
    <cellStyle name="콤_설계내역서1(1)_4.용역비산출내역서(오대천) 3" xfId="5999"/>
    <cellStyle name="콤_설계내역서1(1)_4.용역비산출내역서(오대천)_~MGKBh73" xfId="6000"/>
    <cellStyle name="콤_설계내역서1(1)_4.용역비산출내역서(오대천)_~MGqZGdaJWf" xfId="6001"/>
    <cellStyle name="콤_설계내역서1(1)_4.용역비산출내역서(오대천)_4. 용역비 산출내역서 초안(남양주시)" xfId="6002"/>
    <cellStyle name="콤_설계내역서1(1)_4.용역비산출내역서(오대천)_4. 용역비 산출내역서 초안(왕숙천)" xfId="6003"/>
    <cellStyle name="콤_설계내역서1(1)_4.용역비산출내역서(오대천)_4. 용역비 산출내역서(남양주시)" xfId="6004"/>
    <cellStyle name="콤_설계내역서1(1)_4.용역비산출내역서(오대천)_4. 용역비 산출내역서(태백시)" xfId="6005"/>
    <cellStyle name="콤_설계내역서1(1)_4.용역비산출내역서(오대천)_4._용역비_산출내역서_초안(왕숙천)" xfId="6006"/>
    <cellStyle name="콤_설계내역서1(1)_4.용역비산출내역서(오대천)_4.용역비 산출내역서 초안(왕숙천)" xfId="6007"/>
    <cellStyle name="콤_설계내역서1(1)_4.용역비산출내역서(오대천)_4.용역비 산출내역서(왕숙천)" xfId="6008"/>
    <cellStyle name="콤_설계내역서1(1)_4.용역비산출내역서(오대천)_초안(왕숙천)" xfId="6009"/>
    <cellStyle name="콤_설계내역서1(1)_4.용역비산출내역서(오대천-수정)" xfId="6010"/>
    <cellStyle name="콤_설계내역서1(1)_4.용역비산출내역서(오대천-수정) 2" xfId="6011"/>
    <cellStyle name="콤_설계내역서1(1)_4.용역비산출내역서(오대천-수정) 3" xfId="6012"/>
    <cellStyle name="콤_설계내역서1(1)_4.용역비산출내역서(오대천-수정)_~MGKBh73" xfId="6013"/>
    <cellStyle name="콤_설계내역서1(1)_4.용역비산출내역서(오대천-수정)_~MGqZGdaJWf" xfId="6014"/>
    <cellStyle name="콤_설계내역서1(1)_4.용역비산출내역서(오대천-수정)_4. 용역비 산출내역서 초안(남양주시)" xfId="6015"/>
    <cellStyle name="콤_설계내역서1(1)_4.용역비산출내역서(오대천-수정)_4. 용역비 산출내역서 초안(왕숙천)" xfId="6016"/>
    <cellStyle name="콤_설계내역서1(1)_4.용역비산출내역서(오대천-수정)_4. 용역비 산출내역서(남양주시)" xfId="6017"/>
    <cellStyle name="콤_설계내역서1(1)_4.용역비산출내역서(오대천-수정)_4. 용역비 산출내역서(태백시)" xfId="6018"/>
    <cellStyle name="콤_설계내역서1(1)_4.용역비산출내역서(오대천-수정)_4._용역비_산출내역서_초안(왕숙천)" xfId="6019"/>
    <cellStyle name="콤_설계내역서1(1)_4.용역비산출내역서(오대천-수정)_4.용역비 산출내역서 초안(왕숙천)" xfId="6020"/>
    <cellStyle name="콤_설계내역서1(1)_4.용역비산출내역서(오대천-수정)_4.용역비 산출내역서(왕숙천)" xfId="6021"/>
    <cellStyle name="콤_설계내역서1(1)_4.용역비산출내역서(오대천-수정)_초안(왕숙천)" xfId="6022"/>
    <cellStyle name="콤_심사내역서1" xfId="6023"/>
    <cellStyle name="콤_일위대가양식" xfId="6024"/>
    <cellStyle name="콤_일위대가양식_002_20090804_(별첨4)용역비 산출내역서(매포천)(1)" xfId="6025"/>
    <cellStyle name="콤_일위대가양식_4(1).용역비산출내역서(능동천)" xfId="6026"/>
    <cellStyle name="콤_일위대가양식_4.용역비산출내역서(오대천)" xfId="6027"/>
    <cellStyle name="콤_일위대가양식_4.용역비산출내역서(오대천-수정)" xfId="6028"/>
    <cellStyle name="콤_장계천-내역서" xfId="6029"/>
    <cellStyle name="콤_토목내역" xfId="6030"/>
    <cellStyle name="콤_토목내역_002_20090804_(별첨4)용역비 산출내역서(매포천)(1)" xfId="6031"/>
    <cellStyle name="콤_토목내역_4(1).용역비산출내역서(능동천)" xfId="6032"/>
    <cellStyle name="콤_토목내역_4.용역비산출내역서(오대천)" xfId="6033"/>
    <cellStyle name="콤_토목내역_4.용역비산출내역서(오대천-수정)" xfId="6034"/>
    <cellStyle name="콤_포장공사" xfId="1234"/>
    <cellStyle name="콤_하수공사" xfId="1235"/>
    <cellStyle name="콤_황령산 봉수대 용역내역서" xfId="6035"/>
    <cellStyle name="콤_황령산 봉수대 용역내역서_002_20090804_(별첨4)용역비 산출내역서(매포천)(1)" xfId="6036"/>
    <cellStyle name="콤_황령산 봉수대 용역내역서_4(1).용역비산출내역서(능동천)" xfId="6037"/>
    <cellStyle name="콤_황령산 봉수대 용역내역서_4.용역비산출내역서(오대천)" xfId="6038"/>
    <cellStyle name="콤_황령산 봉수대 용역내역서_4.용역비산출내역서(오대천-수정)" xfId="6039"/>
    <cellStyle name="콤마" xfId="827"/>
    <cellStyle name="콤마 [" xfId="828"/>
    <cellStyle name="콤마 [ 2" xfId="6041"/>
    <cellStyle name="콤마 [ 3" xfId="2983"/>
    <cellStyle name="콤마 [#]" xfId="829"/>
    <cellStyle name="콤마 [#] 2" xfId="2984"/>
    <cellStyle name="콤마 []" xfId="830"/>
    <cellStyle name="콤마 [_002_20090804_(별첨4)용역비 산출내역서(매포천)(1)" xfId="6042"/>
    <cellStyle name="콤마 [0.00]" xfId="831"/>
    <cellStyle name="콤마 [0.00] 2" xfId="6043"/>
    <cellStyle name="콤마 [0]" xfId="832"/>
    <cellStyle name="콤마 [0]," xfId="1236"/>
    <cellStyle name="콤마 [0]_  종  합  " xfId="1237"/>
    <cellStyle name="콤마 [0]기기자재비" xfId="2915"/>
    <cellStyle name="콤마 [1]" xfId="833"/>
    <cellStyle name="콤마 [2]" xfId="834"/>
    <cellStyle name="콤마 [2] 10" xfId="6044"/>
    <cellStyle name="콤마 [2] 11" xfId="6045"/>
    <cellStyle name="콤마 [2] 12" xfId="6046"/>
    <cellStyle name="콤마 [2] 13" xfId="6047"/>
    <cellStyle name="콤마 [2] 14" xfId="6048"/>
    <cellStyle name="콤마 [2] 15" xfId="6049"/>
    <cellStyle name="콤마 [2] 16" xfId="6050"/>
    <cellStyle name="콤마 [2] 17" xfId="6051"/>
    <cellStyle name="콤마 [2] 18" xfId="6052"/>
    <cellStyle name="콤마 [2] 19" xfId="6053"/>
    <cellStyle name="콤마 [2] 2" xfId="2916"/>
    <cellStyle name="콤마 [2] 20" xfId="6054"/>
    <cellStyle name="콤마 [2] 21" xfId="2985"/>
    <cellStyle name="콤마 [2] 22" xfId="6765"/>
    <cellStyle name="콤마 [2] 3" xfId="6055"/>
    <cellStyle name="콤마 [2] 4" xfId="6056"/>
    <cellStyle name="콤마 [2] 5" xfId="6057"/>
    <cellStyle name="콤마 [2] 6" xfId="6058"/>
    <cellStyle name="콤마 [2] 7" xfId="6059"/>
    <cellStyle name="콤마 [2] 8" xfId="6060"/>
    <cellStyle name="콤마 [2] 9" xfId="6061"/>
    <cellStyle name="콤마 [2]_배방-설계내역서" xfId="6062"/>
    <cellStyle name="콤마 [금액]" xfId="835"/>
    <cellStyle name="콤마 [소수]" xfId="836"/>
    <cellStyle name="콤마 [소수] 2" xfId="2986"/>
    <cellStyle name="콤마 [수량]" xfId="837"/>
    <cellStyle name="콤마 [수량] 2" xfId="2987"/>
    <cellStyle name="콤마 2" xfId="6040"/>
    <cellStyle name="콤마(1)" xfId="838"/>
    <cellStyle name="콤마[ ]" xfId="839"/>
    <cellStyle name="콤마[ ] 2" xfId="2988"/>
    <cellStyle name="콤마[*]" xfId="840"/>
    <cellStyle name="콤마[*] 2" xfId="2989"/>
    <cellStyle name="콤마[,]" xfId="841"/>
    <cellStyle name="콤마[.]" xfId="842"/>
    <cellStyle name="콤마[.] 2" xfId="2990"/>
    <cellStyle name="콤마[0]" xfId="843"/>
    <cellStyle name="콤마[0] 2" xfId="2991"/>
    <cellStyle name="콤마_  종  합  " xfId="844"/>
    <cellStyle name="테두리" xfId="6063"/>
    <cellStyle name="통" xfId="845"/>
    <cellStyle name="통 2" xfId="6064"/>
    <cellStyle name="통 3" xfId="2992"/>
    <cellStyle name="통_002 욱수천정비공사실시설계 내역서_090113" xfId="6065"/>
    <cellStyle name="통_002_20090804_(별첨4)용역비 산출내역서(매포천)(1)" xfId="6066"/>
    <cellStyle name="통_03기본및실시설계" xfId="2917"/>
    <cellStyle name="통_2회설변전체내역서" xfId="6067"/>
    <cellStyle name="통_2회설변전체내역서_002_20090804_(별첨4)용역비 산출내역서(매포천)(1)" xfId="6068"/>
    <cellStyle name="통_2회설변전체내역서_4(1).용역비산출내역서(능동천)" xfId="6069"/>
    <cellStyle name="통_2회설변전체내역서_4.용역비산출내역서(오대천)" xfId="6070"/>
    <cellStyle name="통_2회설변전체내역서_4.용역비산출내역서(오대천-수정)" xfId="6071"/>
    <cellStyle name="통_4(1).용역비산출내역서(능동천)" xfId="6072"/>
    <cellStyle name="통_4.용역비산출내역서(오대천)" xfId="6073"/>
    <cellStyle name="통_4.용역비산출내역서(오대천-수정)" xfId="6074"/>
    <cellStyle name="통_공유수면매립도시관리계획및실시설계용역" xfId="2918"/>
    <cellStyle name="통_교통성검토" xfId="6075"/>
    <cellStyle name="통_교통성검토 2" xfId="6076"/>
    <cellStyle name="통_교통성검토 3" xfId="6077"/>
    <cellStyle name="통_교통성검토_~MGKBh73" xfId="6078"/>
    <cellStyle name="통_교통성검토_~MGqZGdaJWf" xfId="6079"/>
    <cellStyle name="통_교통성검토_002_20090804_(별첨4)용역비 산출내역서(매포천)(1)" xfId="6080"/>
    <cellStyle name="통_교통성검토_4(1).용역비산출내역서(능동천)" xfId="6081"/>
    <cellStyle name="통_교통성검토_4. 용역비 산출내역서 초안(남양주시)" xfId="6082"/>
    <cellStyle name="통_교통성검토_4. 용역비 산출내역서 초안(왕숙천)" xfId="6083"/>
    <cellStyle name="통_교통성검토_4. 용역비 산출내역서(남양주시)" xfId="6084"/>
    <cellStyle name="통_교통성검토_4. 용역비 산출내역서(태백시)" xfId="6085"/>
    <cellStyle name="통_교통성검토_4._용역비_산출내역서_초안(왕숙천)" xfId="6086"/>
    <cellStyle name="통_교통성검토_4.용역비 산출내역서 초안(왕숙천)" xfId="6087"/>
    <cellStyle name="통_교통성검토_4.용역비 산출내역서(왕숙천)" xfId="6088"/>
    <cellStyle name="통_교통성검토_4.용역비산출내역서(오대천)" xfId="6089"/>
    <cellStyle name="통_교통성검토_4.용역비산출내역서(오대천-수정)" xfId="6090"/>
    <cellStyle name="통_교통성검토_용역비 산출내역서(산곡천)" xfId="6091"/>
    <cellStyle name="통_교통성검토_용역비 산출내역서(영양군)(1)" xfId="6092"/>
    <cellStyle name="통_교통성검토_초안(왕숙천)" xfId="6093"/>
    <cellStyle name="통_구조물공사" xfId="1238"/>
    <cellStyle name="통_문경내역(1127)" xfId="6094"/>
    <cellStyle name="통_문경내역(1127)_002_20090804_(별첨4)용역비 산출내역서(매포천)(1)" xfId="6095"/>
    <cellStyle name="통_문경내역(1127)_002_20090804_(별첨4)용역비 산출내역서(매포천)(1) 2" xfId="6096"/>
    <cellStyle name="통_문경내역(1127)_002_20090804_(별첨4)용역비 산출내역서(매포천)(1) 3" xfId="6097"/>
    <cellStyle name="통_문경내역(1127)_4(1).용역비산출내역서(능동천)" xfId="6098"/>
    <cellStyle name="통_문경내역(1127)_4(1).용역비산출내역서(능동천) 2" xfId="6099"/>
    <cellStyle name="통_문경내역(1127)_4(1).용역비산출내역서(능동천) 3" xfId="6100"/>
    <cellStyle name="통_문경내역(1127)_4(1).용역비산출내역서(능동천)_~MGKBh73" xfId="6101"/>
    <cellStyle name="통_문경내역(1127)_4(1).용역비산출내역서(능동천)_~MGqZGdaJWf" xfId="6102"/>
    <cellStyle name="통_문경내역(1127)_4(1).용역비산출내역서(능동천)_4. 용역비 산출내역서 초안(남양주시)" xfId="6103"/>
    <cellStyle name="통_문경내역(1127)_4(1).용역비산출내역서(능동천)_4. 용역비 산출내역서 초안(왕숙천)" xfId="6104"/>
    <cellStyle name="통_문경내역(1127)_4(1).용역비산출내역서(능동천)_4. 용역비 산출내역서(남양주시)" xfId="6105"/>
    <cellStyle name="통_문경내역(1127)_4(1).용역비산출내역서(능동천)_4. 용역비 산출내역서(태백시)" xfId="6106"/>
    <cellStyle name="통_문경내역(1127)_4(1).용역비산출내역서(능동천)_4._용역비_산출내역서_초안(왕숙천)" xfId="6107"/>
    <cellStyle name="통_문경내역(1127)_4(1).용역비산출내역서(능동천)_4.용역비 산출내역서 초안(왕숙천)" xfId="6108"/>
    <cellStyle name="통_문경내역(1127)_4(1).용역비산출내역서(능동천)_4.용역비 산출내역서(왕숙천)" xfId="6109"/>
    <cellStyle name="통_문경내역(1127)_4(1).용역비산출내역서(능동천)_초안(왕숙천)" xfId="6110"/>
    <cellStyle name="통_문경내역(1127)_4.용역비산출내역서(오대천)" xfId="6111"/>
    <cellStyle name="통_문경내역(1127)_4.용역비산출내역서(오대천) 2" xfId="6112"/>
    <cellStyle name="통_문경내역(1127)_4.용역비산출내역서(오대천) 3" xfId="6113"/>
    <cellStyle name="통_문경내역(1127)_4.용역비산출내역서(오대천)_~MGKBh73" xfId="6114"/>
    <cellStyle name="통_문경내역(1127)_4.용역비산출내역서(오대천)_~MGqZGdaJWf" xfId="6115"/>
    <cellStyle name="통_문경내역(1127)_4.용역비산출내역서(오대천)_4. 용역비 산출내역서 초안(남양주시)" xfId="6116"/>
    <cellStyle name="통_문경내역(1127)_4.용역비산출내역서(오대천)_4. 용역비 산출내역서 초안(왕숙천)" xfId="6117"/>
    <cellStyle name="통_문경내역(1127)_4.용역비산출내역서(오대천)_4. 용역비 산출내역서(남양주시)" xfId="6118"/>
    <cellStyle name="통_문경내역(1127)_4.용역비산출내역서(오대천)_4. 용역비 산출내역서(태백시)" xfId="6119"/>
    <cellStyle name="통_문경내역(1127)_4.용역비산출내역서(오대천)_4._용역비_산출내역서_초안(왕숙천)" xfId="6120"/>
    <cellStyle name="통_문경내역(1127)_4.용역비산출내역서(오대천)_4.용역비 산출내역서 초안(왕숙천)" xfId="6121"/>
    <cellStyle name="통_문경내역(1127)_4.용역비산출내역서(오대천)_4.용역비 산출내역서(왕숙천)" xfId="6122"/>
    <cellStyle name="통_문경내역(1127)_4.용역비산출내역서(오대천)_초안(왕숙천)" xfId="6123"/>
    <cellStyle name="통_문경내역(1127)_4.용역비산출내역서(오대천-수정)" xfId="6124"/>
    <cellStyle name="통_문경내역(1127)_4.용역비산출내역서(오대천-수정) 2" xfId="6125"/>
    <cellStyle name="통_문경내역(1127)_4.용역비산출내역서(오대천-수정) 3" xfId="6126"/>
    <cellStyle name="통_문경내역(1127)_4.용역비산출내역서(오대천-수정)_~MGKBh73" xfId="6127"/>
    <cellStyle name="통_문경내역(1127)_4.용역비산출내역서(오대천-수정)_~MGqZGdaJWf" xfId="6128"/>
    <cellStyle name="통_문경내역(1127)_4.용역비산출내역서(오대천-수정)_4. 용역비 산출내역서 초안(남양주시)" xfId="6129"/>
    <cellStyle name="통_문경내역(1127)_4.용역비산출내역서(오대천-수정)_4. 용역비 산출내역서 초안(왕숙천)" xfId="6130"/>
    <cellStyle name="통_문경내역(1127)_4.용역비산출내역서(오대천-수정)_4. 용역비 산출내역서(남양주시)" xfId="6131"/>
    <cellStyle name="통_문경내역(1127)_4.용역비산출내역서(오대천-수정)_4. 용역비 산출내역서(태백시)" xfId="6132"/>
    <cellStyle name="통_문경내역(1127)_4.용역비산출내역서(오대천-수정)_4._용역비_산출내역서_초안(왕숙천)" xfId="6133"/>
    <cellStyle name="통_문경내역(1127)_4.용역비산출내역서(오대천-수정)_4.용역비 산출내역서 초안(왕숙천)" xfId="6134"/>
    <cellStyle name="통_문경내역(1127)_4.용역비산출내역서(오대천-수정)_4.용역비 산출내역서(왕숙천)" xfId="6135"/>
    <cellStyle name="통_문경내역(1127)_4.용역비산출내역서(오대천-수정)_초안(왕숙천)" xfId="6136"/>
    <cellStyle name="통_복사본 동백공원내 군수영부두 이전사업용역내역서" xfId="6137"/>
    <cellStyle name="통_복사본 동백공원내 군수영부두 이전사업용역내역서_002_20090804_(별첨4)용역비 산출내역서(매포천)(1)" xfId="6138"/>
    <cellStyle name="통_복사본 동백공원내 군수영부두 이전사업용역내역서_4(1).용역비산출내역서(능동천)" xfId="6139"/>
    <cellStyle name="통_복사본 동백공원내 군수영부두 이전사업용역내역서_4.용역비산출내역서(오대천)" xfId="6140"/>
    <cellStyle name="통_복사본 동백공원내 군수영부두 이전사업용역내역서_4.용역비산출내역서(오대천-수정)" xfId="6141"/>
    <cellStyle name="통_복사본_동백공원내_군수영부두_이전사업용역내역서" xfId="6142"/>
    <cellStyle name="통_복사본_동백공원내_군수영부두_이전사업용역내역서_002_20090804_(별첨4)용역비 산출내역서(매포천)(1)" xfId="6143"/>
    <cellStyle name="통_복사본_동백공원내_군수영부두_이전사업용역내역서_4(1).용역비산출내역서(능동천)" xfId="6144"/>
    <cellStyle name="통_복사본_동백공원내_군수영부두_이전사업용역내역서_4.용역비산출내역서(오대천)" xfId="6145"/>
    <cellStyle name="통_복사본_동백공원내_군수영부두_이전사업용역내역서_4.용역비산출내역서(오대천-수정)" xfId="6146"/>
    <cellStyle name="통_부대공사" xfId="1239"/>
    <cellStyle name="통_부대공사단위수량" xfId="1240"/>
    <cellStyle name="통_부대공사단위수량_구조물공사" xfId="1241"/>
    <cellStyle name="통_부대공사단위수량_포장공사" xfId="1242"/>
    <cellStyle name="통_부대공사단위수량_하수공사" xfId="1243"/>
    <cellStyle name="통_사본 - 의성(금성,봉양,안계)도시계획(재정비)용역-내역서" xfId="846"/>
    <cellStyle name="통_설계내역서1(1)" xfId="6147"/>
    <cellStyle name="통_설계내역서1(1)_002_20090804_(별첨4)용역비 산출내역서(매포천)(1)" xfId="6148"/>
    <cellStyle name="통_설계내역서1(1)_002_20090804_(별첨4)용역비 산출내역서(매포천)(1) 2" xfId="6149"/>
    <cellStyle name="통_설계내역서1(1)_002_20090804_(별첨4)용역비 산출내역서(매포천)(1) 3" xfId="6150"/>
    <cellStyle name="통_설계내역서1(1)_4(1).용역비산출내역서(능동천)" xfId="6151"/>
    <cellStyle name="통_설계내역서1(1)_4(1).용역비산출내역서(능동천) 2" xfId="6152"/>
    <cellStyle name="통_설계내역서1(1)_4(1).용역비산출내역서(능동천) 3" xfId="6153"/>
    <cellStyle name="통_설계내역서1(1)_4(1).용역비산출내역서(능동천)_~MGKBh73" xfId="6154"/>
    <cellStyle name="통_설계내역서1(1)_4(1).용역비산출내역서(능동천)_~MGqZGdaJWf" xfId="6155"/>
    <cellStyle name="통_설계내역서1(1)_4(1).용역비산출내역서(능동천)_4. 용역비 산출내역서 초안(남양주시)" xfId="6156"/>
    <cellStyle name="통_설계내역서1(1)_4(1).용역비산출내역서(능동천)_4. 용역비 산출내역서 초안(왕숙천)" xfId="6157"/>
    <cellStyle name="통_설계내역서1(1)_4(1).용역비산출내역서(능동천)_4. 용역비 산출내역서(남양주시)" xfId="6158"/>
    <cellStyle name="통_설계내역서1(1)_4(1).용역비산출내역서(능동천)_4. 용역비 산출내역서(태백시)" xfId="6159"/>
    <cellStyle name="통_설계내역서1(1)_4(1).용역비산출내역서(능동천)_4._용역비_산출내역서_초안(왕숙천)" xfId="6160"/>
    <cellStyle name="통_설계내역서1(1)_4(1).용역비산출내역서(능동천)_4.용역비 산출내역서 초안(왕숙천)" xfId="6161"/>
    <cellStyle name="통_설계내역서1(1)_4(1).용역비산출내역서(능동천)_4.용역비 산출내역서(왕숙천)" xfId="6162"/>
    <cellStyle name="통_설계내역서1(1)_4(1).용역비산출내역서(능동천)_초안(왕숙천)" xfId="6163"/>
    <cellStyle name="통_설계내역서1(1)_4.용역비산출내역서(오대천)" xfId="6164"/>
    <cellStyle name="통_설계내역서1(1)_4.용역비산출내역서(오대천) 2" xfId="6165"/>
    <cellStyle name="통_설계내역서1(1)_4.용역비산출내역서(오대천) 3" xfId="6166"/>
    <cellStyle name="통_설계내역서1(1)_4.용역비산출내역서(오대천)_~MGKBh73" xfId="6167"/>
    <cellStyle name="통_설계내역서1(1)_4.용역비산출내역서(오대천)_~MGqZGdaJWf" xfId="6168"/>
    <cellStyle name="통_설계내역서1(1)_4.용역비산출내역서(오대천)_4. 용역비 산출내역서 초안(남양주시)" xfId="6169"/>
    <cellStyle name="통_설계내역서1(1)_4.용역비산출내역서(오대천)_4. 용역비 산출내역서 초안(왕숙천)" xfId="6170"/>
    <cellStyle name="통_설계내역서1(1)_4.용역비산출내역서(오대천)_4. 용역비 산출내역서(남양주시)" xfId="6171"/>
    <cellStyle name="통_설계내역서1(1)_4.용역비산출내역서(오대천)_4. 용역비 산출내역서(태백시)" xfId="6172"/>
    <cellStyle name="통_설계내역서1(1)_4.용역비산출내역서(오대천)_4._용역비_산출내역서_초안(왕숙천)" xfId="6173"/>
    <cellStyle name="통_설계내역서1(1)_4.용역비산출내역서(오대천)_4.용역비 산출내역서 초안(왕숙천)" xfId="6174"/>
    <cellStyle name="통_설계내역서1(1)_4.용역비산출내역서(오대천)_4.용역비 산출내역서(왕숙천)" xfId="6175"/>
    <cellStyle name="통_설계내역서1(1)_4.용역비산출내역서(오대천)_초안(왕숙천)" xfId="6176"/>
    <cellStyle name="통_설계내역서1(1)_4.용역비산출내역서(오대천-수정)" xfId="6177"/>
    <cellStyle name="통_설계내역서1(1)_4.용역비산출내역서(오대천-수정) 2" xfId="6178"/>
    <cellStyle name="통_설계내역서1(1)_4.용역비산출내역서(오대천-수정) 3" xfId="6179"/>
    <cellStyle name="통_설계내역서1(1)_4.용역비산출내역서(오대천-수정)_~MGKBh73" xfId="6180"/>
    <cellStyle name="통_설계내역서1(1)_4.용역비산출내역서(오대천-수정)_~MGqZGdaJWf" xfId="6181"/>
    <cellStyle name="통_설계내역서1(1)_4.용역비산출내역서(오대천-수정)_4. 용역비 산출내역서 초안(남양주시)" xfId="6182"/>
    <cellStyle name="통_설계내역서1(1)_4.용역비산출내역서(오대천-수정)_4. 용역비 산출내역서 초안(왕숙천)" xfId="6183"/>
    <cellStyle name="통_설계내역서1(1)_4.용역비산출내역서(오대천-수정)_4. 용역비 산출내역서(남양주시)" xfId="6184"/>
    <cellStyle name="통_설계내역서1(1)_4.용역비산출내역서(오대천-수정)_4. 용역비 산출내역서(태백시)" xfId="6185"/>
    <cellStyle name="통_설계내역서1(1)_4.용역비산출내역서(오대천-수정)_4._용역비_산출내역서_초안(왕숙천)" xfId="6186"/>
    <cellStyle name="통_설계내역서1(1)_4.용역비산출내역서(오대천-수정)_4.용역비 산출내역서 초안(왕숙천)" xfId="6187"/>
    <cellStyle name="통_설계내역서1(1)_4.용역비산출내역서(오대천-수정)_4.용역비 산출내역서(왕숙천)" xfId="6188"/>
    <cellStyle name="통_설계내역서1(1)_4.용역비산출내역서(오대천-수정)_초안(왕숙천)" xfId="6189"/>
    <cellStyle name="통_심사내역서1" xfId="6190"/>
    <cellStyle name="통_일위대가양식" xfId="6191"/>
    <cellStyle name="통_일위대가양식_002_20090804_(별첨4)용역비 산출내역서(매포천)(1)" xfId="6192"/>
    <cellStyle name="통_일위대가양식_4(1).용역비산출내역서(능동천)" xfId="6193"/>
    <cellStyle name="통_일위대가양식_4.용역비산출내역서(오대천)" xfId="6194"/>
    <cellStyle name="통_일위대가양식_4.용역비산출내역서(오대천-수정)" xfId="6195"/>
    <cellStyle name="통_장계천-내역서" xfId="6196"/>
    <cellStyle name="통_토목내역" xfId="6197"/>
    <cellStyle name="통_토목내역_002_20090804_(별첨4)용역비 산출내역서(매포천)(1)" xfId="6198"/>
    <cellStyle name="통_토목내역_4(1).용역비산출내역서(능동천)" xfId="6199"/>
    <cellStyle name="통_토목내역_4.용역비산출내역서(오대천)" xfId="6200"/>
    <cellStyle name="통_토목내역_4.용역비산출내역서(오대천-수정)" xfId="6201"/>
    <cellStyle name="통_포장공사" xfId="1244"/>
    <cellStyle name="통_하수공사" xfId="1245"/>
    <cellStyle name="통_황령산 봉수대 용역내역서" xfId="6202"/>
    <cellStyle name="통_황령산 봉수대 용역내역서_002_20090804_(별첨4)용역비 산출내역서(매포천)(1)" xfId="6203"/>
    <cellStyle name="통_황령산 봉수대 용역내역서_4(1).용역비산출내역서(능동천)" xfId="6204"/>
    <cellStyle name="통_황령산 봉수대 용역내역서_4.용역비산출내역서(오대천)" xfId="6205"/>
    <cellStyle name="통_황령산 봉수대 용역내역서_4.용역비산출내역서(오대천-수정)" xfId="6206"/>
    <cellStyle name="통화 [" xfId="847"/>
    <cellStyle name="통화 [ 2" xfId="6207"/>
    <cellStyle name="통화 [ 3" xfId="2993"/>
    <cellStyle name="통화 [_002_20090804_(별첨4)용역비 산출내역서(매포천)(1)" xfId="6208"/>
    <cellStyle name="通貨 [0.00]_　配車(by matue)" xfId="848"/>
    <cellStyle name="통화 [0] 2" xfId="849"/>
    <cellStyle name="통화 [0] 2 2" xfId="6209"/>
    <cellStyle name="통화 [0] 2 3" xfId="6210"/>
    <cellStyle name="통화 [0] 2 4" xfId="3030"/>
    <cellStyle name="통화 [0] 3" xfId="850"/>
    <cellStyle name="통화 [0] 4" xfId="851"/>
    <cellStyle name="통화 [0] 5" xfId="852"/>
    <cellStyle name="통화 [0] 6" xfId="853"/>
    <cellStyle name="통화 [0㉝〸" xfId="854"/>
    <cellStyle name="通貨_　配車(by matue)" xfId="855"/>
    <cellStyle name="퍼센트" xfId="856"/>
    <cellStyle name="퍼센트 2" xfId="857"/>
    <cellStyle name="퍼센트 3" xfId="858"/>
    <cellStyle name="퍼센트 4" xfId="859"/>
    <cellStyle name="퍼센트 5" xfId="860"/>
    <cellStyle name="퍼센트 6" xfId="861"/>
    <cellStyle name="퍼센트 7" xfId="6211"/>
    <cellStyle name="퍼센트 8" xfId="2994"/>
    <cellStyle name="퍼센트 9" xfId="6766"/>
    <cellStyle name="퍼센트_09.03.23_장지천 하천기본계획및 하천대장작성(변경) 내역(2008.12품셈적용)" xfId="862"/>
    <cellStyle name="표" xfId="863"/>
    <cellStyle name="표 2" xfId="6212"/>
    <cellStyle name="표 3" xfId="2995"/>
    <cellStyle name="표(가는선,가운데,중앙)" xfId="864"/>
    <cellStyle name="표(가는선,왼쪽,중앙)" xfId="865"/>
    <cellStyle name="표(세로쓰기)" xfId="866"/>
    <cellStyle name="표_002 욱수천정비공사실시설계 내역서_090113" xfId="6213"/>
    <cellStyle name="표_002_20090804_(별첨4)용역비 산출내역서(매포천)(1)" xfId="6214"/>
    <cellStyle name="표_03기본및실시설계" xfId="2919"/>
    <cellStyle name="표_2회설변전체내역서" xfId="6215"/>
    <cellStyle name="표_2회설변전체내역서_002_20090804_(별첨4)용역비 산출내역서(매포천)(1)" xfId="6216"/>
    <cellStyle name="표_2회설변전체내역서_4(1).용역비산출내역서(능동천)" xfId="6217"/>
    <cellStyle name="표_2회설변전체내역서_4.용역비산출내역서(오대천)" xfId="6218"/>
    <cellStyle name="표_2회설변전체내역서_4.용역비산출내역서(오대천-수정)" xfId="6219"/>
    <cellStyle name="표_4(1).용역비산출내역서(능동천)" xfId="6220"/>
    <cellStyle name="표_4.용역비산출내역서(오대천)" xfId="6221"/>
    <cellStyle name="표_4.용역비산출내역서(오대천-수정)" xfId="6222"/>
    <cellStyle name="표_공유수면매립도시관리계획및실시설계용역" xfId="2920"/>
    <cellStyle name="표_교통성검토" xfId="6223"/>
    <cellStyle name="표_교통성검토 2" xfId="6224"/>
    <cellStyle name="표_교통성검토 3" xfId="6225"/>
    <cellStyle name="표_교통성검토_~MGKBh73" xfId="6226"/>
    <cellStyle name="표_교통성검토_~MGqZGdaJWf" xfId="6227"/>
    <cellStyle name="표_교통성검토_002_20090804_(별첨4)용역비 산출내역서(매포천)(1)" xfId="6228"/>
    <cellStyle name="표_교통성검토_4(1).용역비산출내역서(능동천)" xfId="6229"/>
    <cellStyle name="표_교통성검토_4. 용역비 산출내역서 초안(남양주시)" xfId="6230"/>
    <cellStyle name="표_교통성검토_4. 용역비 산출내역서 초안(왕숙천)" xfId="6231"/>
    <cellStyle name="표_교통성검토_4. 용역비 산출내역서(남양주시)" xfId="6232"/>
    <cellStyle name="표_교통성검토_4. 용역비 산출내역서(태백시)" xfId="6233"/>
    <cellStyle name="표_교통성검토_4._용역비_산출내역서_초안(왕숙천)" xfId="6234"/>
    <cellStyle name="표_교통성검토_4.용역비 산출내역서 초안(왕숙천)" xfId="6235"/>
    <cellStyle name="표_교통성검토_4.용역비 산출내역서(왕숙천)" xfId="6236"/>
    <cellStyle name="표_교통성검토_4.용역비산출내역서(오대천)" xfId="6237"/>
    <cellStyle name="표_교통성검토_4.용역비산출내역서(오대천-수정)" xfId="6238"/>
    <cellStyle name="표_교통성검토_용역비 산출내역서(산곡천)" xfId="6239"/>
    <cellStyle name="표_교통성검토_용역비 산출내역서(영양군)(1)" xfId="6240"/>
    <cellStyle name="표_교통성검토_초안(왕숙천)" xfId="6241"/>
    <cellStyle name="표_구조물공사" xfId="1246"/>
    <cellStyle name="표_문경내역(1127)" xfId="6242"/>
    <cellStyle name="표_문경내역(1127)_002_20090804_(별첨4)용역비 산출내역서(매포천)(1)" xfId="6243"/>
    <cellStyle name="표_문경내역(1127)_002_20090804_(별첨4)용역비 산출내역서(매포천)(1) 2" xfId="6244"/>
    <cellStyle name="표_문경내역(1127)_002_20090804_(별첨4)용역비 산출내역서(매포천)(1) 3" xfId="6245"/>
    <cellStyle name="표_문경내역(1127)_4(1).용역비산출내역서(능동천)" xfId="6246"/>
    <cellStyle name="표_문경내역(1127)_4(1).용역비산출내역서(능동천) 2" xfId="6247"/>
    <cellStyle name="표_문경내역(1127)_4(1).용역비산출내역서(능동천) 3" xfId="6248"/>
    <cellStyle name="표_문경내역(1127)_4(1).용역비산출내역서(능동천)_~MGKBh73" xfId="6249"/>
    <cellStyle name="표_문경내역(1127)_4(1).용역비산출내역서(능동천)_~MGqZGdaJWf" xfId="6250"/>
    <cellStyle name="표_문경내역(1127)_4(1).용역비산출내역서(능동천)_4. 용역비 산출내역서 초안(남양주시)" xfId="6251"/>
    <cellStyle name="표_문경내역(1127)_4(1).용역비산출내역서(능동천)_4. 용역비 산출내역서 초안(왕숙천)" xfId="6252"/>
    <cellStyle name="표_문경내역(1127)_4(1).용역비산출내역서(능동천)_4. 용역비 산출내역서(남양주시)" xfId="6253"/>
    <cellStyle name="표_문경내역(1127)_4(1).용역비산출내역서(능동천)_4. 용역비 산출내역서(태백시)" xfId="6254"/>
    <cellStyle name="표_문경내역(1127)_4(1).용역비산출내역서(능동천)_4._용역비_산출내역서_초안(왕숙천)" xfId="6255"/>
    <cellStyle name="표_문경내역(1127)_4(1).용역비산출내역서(능동천)_4.용역비 산출내역서 초안(왕숙천)" xfId="6256"/>
    <cellStyle name="표_문경내역(1127)_4(1).용역비산출내역서(능동천)_4.용역비 산출내역서(왕숙천)" xfId="6257"/>
    <cellStyle name="표_문경내역(1127)_4(1).용역비산출내역서(능동천)_초안(왕숙천)" xfId="6258"/>
    <cellStyle name="표_문경내역(1127)_4.용역비산출내역서(오대천)" xfId="6259"/>
    <cellStyle name="표_문경내역(1127)_4.용역비산출내역서(오대천) 2" xfId="6260"/>
    <cellStyle name="표_문경내역(1127)_4.용역비산출내역서(오대천) 3" xfId="6261"/>
    <cellStyle name="표_문경내역(1127)_4.용역비산출내역서(오대천)_~MGKBh73" xfId="6262"/>
    <cellStyle name="표_문경내역(1127)_4.용역비산출내역서(오대천)_~MGqZGdaJWf" xfId="6263"/>
    <cellStyle name="표_문경내역(1127)_4.용역비산출내역서(오대천)_4. 용역비 산출내역서 초안(남양주시)" xfId="6264"/>
    <cellStyle name="표_문경내역(1127)_4.용역비산출내역서(오대천)_4. 용역비 산출내역서 초안(왕숙천)" xfId="6265"/>
    <cellStyle name="표_문경내역(1127)_4.용역비산출내역서(오대천)_4. 용역비 산출내역서(남양주시)" xfId="6266"/>
    <cellStyle name="표_문경내역(1127)_4.용역비산출내역서(오대천)_4. 용역비 산출내역서(태백시)" xfId="6267"/>
    <cellStyle name="표_문경내역(1127)_4.용역비산출내역서(오대천)_4._용역비_산출내역서_초안(왕숙천)" xfId="6268"/>
    <cellStyle name="표_문경내역(1127)_4.용역비산출내역서(오대천)_4.용역비 산출내역서 초안(왕숙천)" xfId="6269"/>
    <cellStyle name="표_문경내역(1127)_4.용역비산출내역서(오대천)_4.용역비 산출내역서(왕숙천)" xfId="6270"/>
    <cellStyle name="표_문경내역(1127)_4.용역비산출내역서(오대천)_초안(왕숙천)" xfId="6271"/>
    <cellStyle name="표_문경내역(1127)_4.용역비산출내역서(오대천-수정)" xfId="6272"/>
    <cellStyle name="표_문경내역(1127)_4.용역비산출내역서(오대천-수정) 2" xfId="6273"/>
    <cellStyle name="표_문경내역(1127)_4.용역비산출내역서(오대천-수정) 3" xfId="6274"/>
    <cellStyle name="표_문경내역(1127)_4.용역비산출내역서(오대천-수정)_~MGKBh73" xfId="6275"/>
    <cellStyle name="표_문경내역(1127)_4.용역비산출내역서(오대천-수정)_~MGqZGdaJWf" xfId="6276"/>
    <cellStyle name="표_문경내역(1127)_4.용역비산출내역서(오대천-수정)_4. 용역비 산출내역서 초안(남양주시)" xfId="6277"/>
    <cellStyle name="표_문경내역(1127)_4.용역비산출내역서(오대천-수정)_4. 용역비 산출내역서 초안(왕숙천)" xfId="6278"/>
    <cellStyle name="표_문경내역(1127)_4.용역비산출내역서(오대천-수정)_4. 용역비 산출내역서(남양주시)" xfId="6279"/>
    <cellStyle name="표_문경내역(1127)_4.용역비산출내역서(오대천-수정)_4. 용역비 산출내역서(태백시)" xfId="6280"/>
    <cellStyle name="표_문경내역(1127)_4.용역비산출내역서(오대천-수정)_4._용역비_산출내역서_초안(왕숙천)" xfId="6281"/>
    <cellStyle name="표_문경내역(1127)_4.용역비산출내역서(오대천-수정)_4.용역비 산출내역서 초안(왕숙천)" xfId="6282"/>
    <cellStyle name="표_문경내역(1127)_4.용역비산출내역서(오대천-수정)_4.용역비 산출내역서(왕숙천)" xfId="6283"/>
    <cellStyle name="표_문경내역(1127)_4.용역비산출내역서(오대천-수정)_초안(왕숙천)" xfId="6284"/>
    <cellStyle name="표_발리천기본계획수립및재해위험지구정비사업(발리지구)실시설계-내역서" xfId="6285"/>
    <cellStyle name="표_복사본 동백공원내 군수영부두 이전사업용역내역서" xfId="6286"/>
    <cellStyle name="표_복사본 동백공원내 군수영부두 이전사업용역내역서_002_20090804_(별첨4)용역비 산출내역서(매포천)(1)" xfId="6287"/>
    <cellStyle name="표_복사본 동백공원내 군수영부두 이전사업용역내역서_4(1).용역비산출내역서(능동천)" xfId="6288"/>
    <cellStyle name="표_복사본 동백공원내 군수영부두 이전사업용역내역서_4.용역비산출내역서(오대천)" xfId="6289"/>
    <cellStyle name="표_복사본 동백공원내 군수영부두 이전사업용역내역서_4.용역비산출내역서(오대천-수정)" xfId="6290"/>
    <cellStyle name="표_복사본_동백공원내_군수영부두_이전사업용역내역서" xfId="6291"/>
    <cellStyle name="표_복사본_동백공원내_군수영부두_이전사업용역내역서_002_20090804_(별첨4)용역비 산출내역서(매포천)(1)" xfId="6292"/>
    <cellStyle name="표_복사본_동백공원내_군수영부두_이전사업용역내역서_4(1).용역비산출내역서(능동천)" xfId="6293"/>
    <cellStyle name="표_복사본_동백공원내_군수영부두_이전사업용역내역서_4.용역비산출내역서(오대천)" xfId="6294"/>
    <cellStyle name="표_복사본_동백공원내_군수영부두_이전사업용역내역서_4.용역비산출내역서(오대천-수정)" xfId="6295"/>
    <cellStyle name="표_부대공사" xfId="1247"/>
    <cellStyle name="표_부대공사단위수량" xfId="1248"/>
    <cellStyle name="표_부대공사단위수량_구조물공사" xfId="1249"/>
    <cellStyle name="표_부대공사단위수량_포장공사" xfId="1250"/>
    <cellStyle name="표_부대공사단위수량_하수공사" xfId="1251"/>
    <cellStyle name="표_사본 - 의성(금성,봉양,안계)도시계획(재정비)용역-내역서" xfId="867"/>
    <cellStyle name="표_설계내역서1(1)" xfId="6296"/>
    <cellStyle name="표_설계내역서1(1)_002_20090804_(별첨4)용역비 산출내역서(매포천)(1)" xfId="6297"/>
    <cellStyle name="표_설계내역서1(1)_002_20090804_(별첨4)용역비 산출내역서(매포천)(1) 2" xfId="6298"/>
    <cellStyle name="표_설계내역서1(1)_002_20090804_(별첨4)용역비 산출내역서(매포천)(1) 3" xfId="6299"/>
    <cellStyle name="표_설계내역서1(1)_4(1).용역비산출내역서(능동천)" xfId="6300"/>
    <cellStyle name="표_설계내역서1(1)_4(1).용역비산출내역서(능동천) 2" xfId="6301"/>
    <cellStyle name="표_설계내역서1(1)_4(1).용역비산출내역서(능동천) 3" xfId="6302"/>
    <cellStyle name="표_설계내역서1(1)_4(1).용역비산출내역서(능동천)_~MGKBh73" xfId="6303"/>
    <cellStyle name="표_설계내역서1(1)_4(1).용역비산출내역서(능동천)_~MGqZGdaJWf" xfId="6304"/>
    <cellStyle name="표_설계내역서1(1)_4(1).용역비산출내역서(능동천)_4. 용역비 산출내역서 초안(남양주시)" xfId="6305"/>
    <cellStyle name="표_설계내역서1(1)_4(1).용역비산출내역서(능동천)_4. 용역비 산출내역서 초안(왕숙천)" xfId="6306"/>
    <cellStyle name="표_설계내역서1(1)_4(1).용역비산출내역서(능동천)_4. 용역비 산출내역서(남양주시)" xfId="6307"/>
    <cellStyle name="표_설계내역서1(1)_4(1).용역비산출내역서(능동천)_4. 용역비 산출내역서(태백시)" xfId="6308"/>
    <cellStyle name="표_설계내역서1(1)_4(1).용역비산출내역서(능동천)_4._용역비_산출내역서_초안(왕숙천)" xfId="6309"/>
    <cellStyle name="표_설계내역서1(1)_4(1).용역비산출내역서(능동천)_4.용역비 산출내역서 초안(왕숙천)" xfId="6310"/>
    <cellStyle name="표_설계내역서1(1)_4(1).용역비산출내역서(능동천)_4.용역비 산출내역서(왕숙천)" xfId="6311"/>
    <cellStyle name="표_설계내역서1(1)_4(1).용역비산출내역서(능동천)_초안(왕숙천)" xfId="6312"/>
    <cellStyle name="표_설계내역서1(1)_4.용역비산출내역서(오대천)" xfId="6313"/>
    <cellStyle name="표_설계내역서1(1)_4.용역비산출내역서(오대천) 2" xfId="6314"/>
    <cellStyle name="표_설계내역서1(1)_4.용역비산출내역서(오대천) 3" xfId="6315"/>
    <cellStyle name="표_설계내역서1(1)_4.용역비산출내역서(오대천)_~MGKBh73" xfId="6316"/>
    <cellStyle name="표_설계내역서1(1)_4.용역비산출내역서(오대천)_~MGqZGdaJWf" xfId="6317"/>
    <cellStyle name="표_설계내역서1(1)_4.용역비산출내역서(오대천)_4. 용역비 산출내역서 초안(남양주시)" xfId="6318"/>
    <cellStyle name="표_설계내역서1(1)_4.용역비산출내역서(오대천)_4. 용역비 산출내역서 초안(왕숙천)" xfId="6319"/>
    <cellStyle name="표_설계내역서1(1)_4.용역비산출내역서(오대천)_4. 용역비 산출내역서(남양주시)" xfId="6320"/>
    <cellStyle name="표_설계내역서1(1)_4.용역비산출내역서(오대천)_4. 용역비 산출내역서(태백시)" xfId="6321"/>
    <cellStyle name="표_설계내역서1(1)_4.용역비산출내역서(오대천)_4._용역비_산출내역서_초안(왕숙천)" xfId="6322"/>
    <cellStyle name="표_설계내역서1(1)_4.용역비산출내역서(오대천)_4.용역비 산출내역서 초안(왕숙천)" xfId="6323"/>
    <cellStyle name="표_설계내역서1(1)_4.용역비산출내역서(오대천)_4.용역비 산출내역서(왕숙천)" xfId="6324"/>
    <cellStyle name="표_설계내역서1(1)_4.용역비산출내역서(오대천)_초안(왕숙천)" xfId="6325"/>
    <cellStyle name="표_설계내역서1(1)_4.용역비산출내역서(오대천-수정)" xfId="6326"/>
    <cellStyle name="표_설계내역서1(1)_4.용역비산출내역서(오대천-수정) 2" xfId="6327"/>
    <cellStyle name="표_설계내역서1(1)_4.용역비산출내역서(오대천-수정) 3" xfId="6328"/>
    <cellStyle name="표_설계내역서1(1)_4.용역비산출내역서(오대천-수정)_~MGKBh73" xfId="6329"/>
    <cellStyle name="표_설계내역서1(1)_4.용역비산출내역서(오대천-수정)_~MGqZGdaJWf" xfId="6330"/>
    <cellStyle name="표_설계내역서1(1)_4.용역비산출내역서(오대천-수정)_4. 용역비 산출내역서 초안(남양주시)" xfId="6331"/>
    <cellStyle name="표_설계내역서1(1)_4.용역비산출내역서(오대천-수정)_4. 용역비 산출내역서 초안(왕숙천)" xfId="6332"/>
    <cellStyle name="표_설계내역서1(1)_4.용역비산출내역서(오대천-수정)_4. 용역비 산출내역서(남양주시)" xfId="6333"/>
    <cellStyle name="표_설계내역서1(1)_4.용역비산출내역서(오대천-수정)_4. 용역비 산출내역서(태백시)" xfId="6334"/>
    <cellStyle name="표_설계내역서1(1)_4.용역비산출내역서(오대천-수정)_4._용역비_산출내역서_초안(왕숙천)" xfId="6335"/>
    <cellStyle name="표_설계내역서1(1)_4.용역비산출내역서(오대천-수정)_4.용역비 산출내역서 초안(왕숙천)" xfId="6336"/>
    <cellStyle name="표_설계내역서1(1)_4.용역비산출내역서(오대천-수정)_4.용역비 산출내역서(왕숙천)" xfId="6337"/>
    <cellStyle name="표_설계내역서1(1)_4.용역비산출내역서(오대천-수정)_초안(왕숙천)" xfId="6338"/>
    <cellStyle name="표_심사내역서1" xfId="6339"/>
    <cellStyle name="표_영양군재해위험지구정비사업(양평지구)실시설계" xfId="6340"/>
    <cellStyle name="표_영양군재해위험지구정비사업(양평지구)실시설계--" xfId="6341"/>
    <cellStyle name="표_영양군재해위험지구정비사업(양평지구)실시설계(3차수정)" xfId="6342"/>
    <cellStyle name="표_영양군재해위험지구정비사업(양평지구)실시설계(수정)" xfId="6343"/>
    <cellStyle name="표_왕의강 왕숙천 생태하천복원사업_설계내역서(수정3)" xfId="6344"/>
    <cellStyle name="표_일위대가양식" xfId="6345"/>
    <cellStyle name="표_일위대가양식_002_20090804_(별첨4)용역비 산출내역서(매포천)(1)" xfId="6346"/>
    <cellStyle name="표_일위대가양식_4(1).용역비산출내역서(능동천)" xfId="6347"/>
    <cellStyle name="표_일위대가양식_4.용역비산출내역서(오대천)" xfId="6348"/>
    <cellStyle name="표_일위대가양식_4.용역비산출내역서(오대천-수정)" xfId="6349"/>
    <cellStyle name="표_장계천-내역서" xfId="6350"/>
    <cellStyle name="표_토목내역" xfId="6351"/>
    <cellStyle name="표_토목내역_002_20090804_(별첨4)용역비 산출내역서(매포천)(1)" xfId="6352"/>
    <cellStyle name="표_토목내역_4(1).용역비산출내역서(능동천)" xfId="6353"/>
    <cellStyle name="표_토목내역_4.용역비산출내역서(오대천)" xfId="6354"/>
    <cellStyle name="표_토목내역_4.용역비산출내역서(오대천-수정)" xfId="6355"/>
    <cellStyle name="표_포장공사" xfId="1252"/>
    <cellStyle name="표_하수공사" xfId="1253"/>
    <cellStyle name="표_황령산 봉수대 용역내역서" xfId="6356"/>
    <cellStyle name="표_황령산 봉수대 용역내역서_002_20090804_(별첨4)용역비 산출내역서(매포천)(1)" xfId="6357"/>
    <cellStyle name="표_황령산 봉수대 용역내역서_4(1).용역비산출내역서(능동천)" xfId="6358"/>
    <cellStyle name="표_황령산 봉수대 용역내역서_4.용역비산출내역서(오대천)" xfId="6359"/>
    <cellStyle name="표_황령산 봉수대 용역내역서_4.용역비산출내역서(오대천-수정)" xfId="6360"/>
    <cellStyle name="표준" xfId="0" builtinId="0"/>
    <cellStyle name="표준 10" xfId="12"/>
    <cellStyle name="표준 10 2" xfId="2921"/>
    <cellStyle name="표준 10 2 2" xfId="6768"/>
    <cellStyle name="표준 10 3" xfId="2929"/>
    <cellStyle name="표준 10 3 2" xfId="6769"/>
    <cellStyle name="표준 10 4" xfId="6767"/>
    <cellStyle name="표준 11" xfId="1315"/>
    <cellStyle name="표준 11 2" xfId="6361"/>
    <cellStyle name="표준 11 2 2" xfId="6771"/>
    <cellStyle name="표준 11 3" xfId="6772"/>
    <cellStyle name="표준 11 4" xfId="6770"/>
    <cellStyle name="표준 12" xfId="6362"/>
    <cellStyle name="표준 13" xfId="6363"/>
    <cellStyle name="표준 14" xfId="2922"/>
    <cellStyle name="표준 15" xfId="6364"/>
    <cellStyle name="표준 16" xfId="6365"/>
    <cellStyle name="표준 17" xfId="6366"/>
    <cellStyle name="표준 17 4" xfId="1254"/>
    <cellStyle name="표준 18" xfId="6367"/>
    <cellStyle name="표준 19" xfId="6368"/>
    <cellStyle name="표준 2" xfId="8"/>
    <cellStyle name="표준 2 2" xfId="2923"/>
    <cellStyle name="표준 2 2 2" xfId="2924"/>
    <cellStyle name="표준 2 2 2 2" xfId="6369"/>
    <cellStyle name="표준 2 2 2 2 2" xfId="6370"/>
    <cellStyle name="표준 2 2 2 2 3" xfId="6371"/>
    <cellStyle name="표준 2 2 2 2 4" xfId="6372"/>
    <cellStyle name="표준 2 2 2 3" xfId="6373"/>
    <cellStyle name="표준 2 2 2 4" xfId="6374"/>
    <cellStyle name="표준 2 2 2 5" xfId="6375"/>
    <cellStyle name="표준 2 2 3" xfId="6376"/>
    <cellStyle name="표준 2 2 3 2" xfId="6377"/>
    <cellStyle name="표준 2 2 3 3" xfId="6378"/>
    <cellStyle name="표준 2 2 3 4" xfId="6379"/>
    <cellStyle name="표준 2 2 4" xfId="6380"/>
    <cellStyle name="표준 2 2 5" xfId="6381"/>
    <cellStyle name="표준 2 2 6" xfId="6773"/>
    <cellStyle name="표준 2 2_~MGKBh73" xfId="6382"/>
    <cellStyle name="표준 2 3" xfId="6383"/>
    <cellStyle name="표준 2 3 2" xfId="6774"/>
    <cellStyle name="표준 2 4" xfId="6384"/>
    <cellStyle name="표준 2 5" xfId="6385"/>
    <cellStyle name="표준 2 5 2" xfId="6386"/>
    <cellStyle name="표준 2 5 3" xfId="6387"/>
    <cellStyle name="표준 2 5 4" xfId="6388"/>
    <cellStyle name="표준 2 6" xfId="6389"/>
    <cellStyle name="표준 2 7" xfId="6390"/>
    <cellStyle name="표준 2_(항만)실시설계_투입인력수산정(단위물량 가중치)_100810_수정" xfId="2925"/>
    <cellStyle name="표준 20" xfId="6391"/>
    <cellStyle name="표준 20 2" xfId="6392"/>
    <cellStyle name="표준 20 3" xfId="6393"/>
    <cellStyle name="표준 20 4" xfId="6394"/>
    <cellStyle name="표준 21" xfId="6395"/>
    <cellStyle name="표준 22" xfId="6421"/>
    <cellStyle name="표준 23" xfId="6422"/>
    <cellStyle name="표준 23 2" xfId="6396"/>
    <cellStyle name="표준 23 3" xfId="6397"/>
    <cellStyle name="표준 23 4" xfId="6398"/>
    <cellStyle name="표준 24" xfId="6423"/>
    <cellStyle name="표준 24 2" xfId="6399"/>
    <cellStyle name="표준 24 3" xfId="6400"/>
    <cellStyle name="표준 24 4" xfId="6401"/>
    <cellStyle name="표준 25" xfId="6424"/>
    <cellStyle name="표준 25 2" xfId="6402"/>
    <cellStyle name="표준 25 3" xfId="6403"/>
    <cellStyle name="표준 25 4" xfId="6404"/>
    <cellStyle name="표준 26" xfId="6425"/>
    <cellStyle name="표준 27" xfId="6426"/>
    <cellStyle name="표준 28" xfId="6427"/>
    <cellStyle name="표준 3" xfId="11"/>
    <cellStyle name="표준 3 2" xfId="868"/>
    <cellStyle name="표준 3 2 2" xfId="2996"/>
    <cellStyle name="표준 3 3" xfId="909"/>
    <cellStyle name="표준 3 3 2" xfId="6776"/>
    <cellStyle name="표준 3 4" xfId="6777"/>
    <cellStyle name="표준 3 5" xfId="6775"/>
    <cellStyle name="표준 3_사본 - 의성(금성,봉양,안계)도시계획(재정비)용역-내역서" xfId="869"/>
    <cellStyle name="표준 4" xfId="870"/>
    <cellStyle name="표준 4 2" xfId="910"/>
    <cellStyle name="표준 4 2 2" xfId="6814"/>
    <cellStyle name="표준 4 3" xfId="2997"/>
    <cellStyle name="표준 5" xfId="871"/>
    <cellStyle name="표준 5 2" xfId="906"/>
    <cellStyle name="표준 5 3" xfId="2998"/>
    <cellStyle name="표준 53" xfId="6405"/>
    <cellStyle name="표준 54" xfId="6406"/>
    <cellStyle name="표준 56" xfId="6407"/>
    <cellStyle name="표준 57" xfId="6408"/>
    <cellStyle name="표준 58" xfId="6409"/>
    <cellStyle name="표준 59" xfId="6410"/>
    <cellStyle name="표준 6" xfId="872"/>
    <cellStyle name="표준 60" xfId="6411"/>
    <cellStyle name="표준 61" xfId="6412"/>
    <cellStyle name="표준 62" xfId="6413"/>
    <cellStyle name="표준 63" xfId="6414"/>
    <cellStyle name="표준 7" xfId="10"/>
    <cellStyle name="표준 7 2" xfId="873"/>
    <cellStyle name="표준 7 3" xfId="2999"/>
    <cellStyle name="표준 8" xfId="874"/>
    <cellStyle name="표준 8 2" xfId="3000"/>
    <cellStyle name="표준 8 2 2" xfId="6779"/>
    <cellStyle name="표준 8 3" xfId="6780"/>
    <cellStyle name="표준 8 4" xfId="6778"/>
    <cellStyle name="표준 9" xfId="875"/>
    <cellStyle name="표준 9 2" xfId="3001"/>
    <cellStyle name="표준 9 2 2" xfId="6782"/>
    <cellStyle name="표준 9 3" xfId="6783"/>
    <cellStyle name="표준 9 4" xfId="6781"/>
    <cellStyle name="標準_’９７アウトドアツールフェア" xfId="876"/>
    <cellStyle name="표준_04.감리비 산출내역및  배치계획" xfId="6813"/>
    <cellStyle name="標準_Akia(F）-8" xfId="6784"/>
    <cellStyle name="표준1" xfId="877"/>
    <cellStyle name="표준1 2" xfId="3002"/>
    <cellStyle name="표준123" xfId="6415"/>
    <cellStyle name="표준2" xfId="878"/>
    <cellStyle name="표준JKDH" xfId="2926"/>
    <cellStyle name="표준ۤ총공사원가(집행원가)" xfId="6785"/>
    <cellStyle name="표쥰" xfId="879"/>
    <cellStyle name="합계" xfId="880"/>
    <cellStyle name="합계 2" xfId="2927"/>
    <cellStyle name="합산" xfId="881"/>
    <cellStyle name="합산 2" xfId="882"/>
    <cellStyle name="합산 3" xfId="883"/>
    <cellStyle name="합산 4" xfId="884"/>
    <cellStyle name="합산 5" xfId="885"/>
    <cellStyle name="합산 6" xfId="886"/>
    <cellStyle name="합산 7" xfId="6416"/>
    <cellStyle name="합산 8" xfId="3003"/>
    <cellStyle name="합산_09.03.23_장지천 하천기본계획및 하천대장작성(변경) 내역(2008.12품셈적용)" xfId="887"/>
    <cellStyle name="桁区切り [0.00]_競合状況" xfId="888"/>
    <cellStyle name="桁区切り_競合状況" xfId="889"/>
    <cellStyle name="貨幣 [0]_GARMENT STEP FORM HK" xfId="890"/>
    <cellStyle name="貨幣_GARMENT STEP FORM HK" xfId="891"/>
    <cellStyle name="화폐기호" xfId="892"/>
    <cellStyle name="화폐기호 2" xfId="893"/>
    <cellStyle name="화폐기호 3" xfId="894"/>
    <cellStyle name="화폐기호 4" xfId="895"/>
    <cellStyle name="화폐기호 5" xfId="896"/>
    <cellStyle name="화폐기호 6" xfId="897"/>
    <cellStyle name="화폐기호 7" xfId="6417"/>
    <cellStyle name="화폐기호 8" xfId="3004"/>
    <cellStyle name="화폐기호 9" xfId="6786"/>
    <cellStyle name="화폐기호_09.03.23_장지천 하천기본계획및 하천대장작성(변경) 내역(2008.12품셈적용)" xfId="898"/>
    <cellStyle name="화폐기호0" xfId="899"/>
    <cellStyle name="화폐기호0 2" xfId="900"/>
    <cellStyle name="화폐기호0 3" xfId="901"/>
    <cellStyle name="화폐기호0 4" xfId="902"/>
    <cellStyle name="화폐기호0 5" xfId="903"/>
    <cellStyle name="화폐기호0 6" xfId="904"/>
    <cellStyle name="화폐기호0 7" xfId="6418"/>
    <cellStyle name="화폐기호0 8" xfId="3005"/>
    <cellStyle name="화폐기호0 9" xfId="6787"/>
    <cellStyle name="화폐기호0_09.03.23_장지천 하천기본계획및 하천대장작성(변경) 내역(2008.12품셈적용)" xfId="905"/>
    <cellStyle name="회계" xfId="1255"/>
  </cellStyles>
  <dxfs count="20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FFFF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80E080"/>
      <color rgb="FFCCFFFF"/>
      <color rgb="FF99FFCC"/>
      <color rgb="FFFFFFCC"/>
      <color rgb="FFCCFF99"/>
      <color rgb="FF0000FF"/>
      <color rgb="FF00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26" Type="http://schemas.openxmlformats.org/officeDocument/2006/relationships/externalLink" Target="externalLinks/externalLink17.xml"/><Relationship Id="rId21" Type="http://schemas.openxmlformats.org/officeDocument/2006/relationships/externalLink" Target="externalLinks/externalLink12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2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24" Type="http://schemas.openxmlformats.org/officeDocument/2006/relationships/externalLink" Target="externalLinks/externalLink15.xml"/><Relationship Id="rId32" Type="http://schemas.openxmlformats.org/officeDocument/2006/relationships/externalLink" Target="externalLinks/externalLink23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19" Type="http://schemas.openxmlformats.org/officeDocument/2006/relationships/externalLink" Target="externalLinks/externalLink10.xml"/><Relationship Id="rId31" Type="http://schemas.openxmlformats.org/officeDocument/2006/relationships/externalLink" Target="externalLinks/externalLink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8.xml"/><Relationship Id="rId30" Type="http://schemas.openxmlformats.org/officeDocument/2006/relationships/externalLink" Target="externalLinks/externalLink21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fmlaLink="$P$5" lockText="1" noThreeD="1"/>
</file>

<file path=xl/ctrlProps/ctrlProp2.xml><?xml version="1.0" encoding="utf-8"?>
<formControlPr xmlns="http://schemas.microsoft.com/office/spreadsheetml/2009/9/main" objectType="CheckBox" fmlaLink="$P$6" lockText="1" noThreeD="1"/>
</file>

<file path=xl/ctrlProps/ctrlProp3.xml><?xml version="1.0" encoding="utf-8"?>
<formControlPr xmlns="http://schemas.microsoft.com/office/spreadsheetml/2009/9/main" objectType="CheckBox" fmlaLink="$P$7" lockText="1" noThreeD="1"/>
</file>

<file path=xl/ctrlProps/ctrlProp4.xml><?xml version="1.0" encoding="utf-8"?>
<formControlPr xmlns="http://schemas.microsoft.com/office/spreadsheetml/2009/9/main" objectType="CheckBox" fmlaLink="$P$8" lockText="1" noThreeD="1"/>
</file>

<file path=xl/ctrlProps/ctrlProp5.xml><?xml version="1.0" encoding="utf-8"?>
<formControlPr xmlns="http://schemas.microsoft.com/office/spreadsheetml/2009/9/main" objectType="CheckBox" fmlaLink="$P$9" lockText="1" noThreeD="1"/>
</file>

<file path=xl/ctrlProps/ctrlProp6.xml><?xml version="1.0" encoding="utf-8"?>
<formControlPr xmlns="http://schemas.microsoft.com/office/spreadsheetml/2009/9/main" objectType="CheckBox" fmlaLink="$P$10" lockText="1" noThreeD="1"/>
</file>

<file path=xl/ctrlProps/ctrlProp7.xml><?xml version="1.0" encoding="utf-8"?>
<formControlPr xmlns="http://schemas.microsoft.com/office/spreadsheetml/2009/9/main" objectType="CheckBox" fmlaLink="$P$11" lockText="1" noThreeD="1"/>
</file>

<file path=xl/ctrlProps/ctrlProp8.xml><?xml version="1.0" encoding="utf-8"?>
<formControlPr xmlns="http://schemas.microsoft.com/office/spreadsheetml/2009/9/main" objectType="CheckBox" fmlaLink="$P$12" lockText="1" noThreeD="1"/>
</file>

<file path=xl/ctrlProps/ctrlProp9.xml><?xml version="1.0" encoding="utf-8"?>
<formControlPr xmlns="http://schemas.microsoft.com/office/spreadsheetml/2009/9/main" objectType="CheckBox" fmlaLink="$P$13" lockText="1" noThreeD="1"/>
</file>

<file path=xl/ctrlProps/ctrlProp10.xml><?xml version="1.0" encoding="utf-8"?>
<formControlPr xmlns="http://schemas.microsoft.com/office/spreadsheetml/2009/9/main" objectType="CheckBox" fmlaLink="$P$14" lockText="1" noThreeD="1"/>
</file>

<file path=xl/ctrlProps/ctrlProp11.xml><?xml version="1.0" encoding="utf-8"?>
<formControlPr xmlns="http://schemas.microsoft.com/office/spreadsheetml/2009/9/main" objectType="CheckBox" fmlaLink="$P$15" lockText="1" noThreeD="1"/>
</file>

<file path=xl/ctrlProps/ctrlProp12.xml><?xml version="1.0" encoding="utf-8"?>
<formControlPr xmlns="http://schemas.microsoft.com/office/spreadsheetml/2009/9/main" objectType="CheckBox" fmlaLink="$P$16" lockText="1" noThreeD="1"/>
</file>

<file path=xl/ctrlProps/ctrlProp13.xml><?xml version="1.0" encoding="utf-8"?>
<formControlPr xmlns="http://schemas.microsoft.com/office/spreadsheetml/2009/9/main" objectType="CheckBox" fmlaLink="$P$17" lockText="1" noThreeD="1"/>
</file>

<file path=xl/ctrlProps/ctrlProp14.xml><?xml version="1.0" encoding="utf-8"?>
<formControlPr xmlns="http://schemas.microsoft.com/office/spreadsheetml/2009/9/main" objectType="CheckBox" fmlaLink="$P$18" lockText="1" noThreeD="1"/>
</file>

<file path=xl/ctrlProps/ctrlProp15.xml><?xml version="1.0" encoding="utf-8"?>
<formControlPr xmlns="http://schemas.microsoft.com/office/spreadsheetml/2009/9/main" objectType="CheckBox" fmlaLink="$P$20" lockText="1" noThreeD="1"/>
</file>

<file path=xl/ctrlProps/ctrlProp16.xml><?xml version="1.0" encoding="utf-8"?>
<formControlPr xmlns="http://schemas.microsoft.com/office/spreadsheetml/2009/9/main" objectType="CheckBox" fmlaLink="$P$19" lockText="1" noThreeD="1"/>
</file>

<file path=xl/ctrlProps/ctrlProp17.xml><?xml version="1.0" encoding="utf-8"?>
<formControlPr xmlns="http://schemas.microsoft.com/office/spreadsheetml/2009/9/main" objectType="CheckBox" fmlaLink="$P$21" lockText="1" noThreeD="1"/>
</file>

<file path=xl/ctrlProps/ctrlProp18.xml><?xml version="1.0" encoding="utf-8"?>
<formControlPr xmlns="http://schemas.microsoft.com/office/spreadsheetml/2009/9/main" objectType="CheckBox" fmlaLink="$P$22" lockText="1" noThreeD="1"/>
</file>

<file path=xl/ctrlProps/ctrlProp19.xml><?xml version="1.0" encoding="utf-8"?>
<formControlPr xmlns="http://schemas.microsoft.com/office/spreadsheetml/2009/9/main" objectType="CheckBox" fmlaLink="$P$23" lockText="1" noThreeD="1"/>
</file>

<file path=xl/ctrlProps/ctrlProp20.xml><?xml version="1.0" encoding="utf-8"?>
<formControlPr xmlns="http://schemas.microsoft.com/office/spreadsheetml/2009/9/main" objectType="CheckBox" fmlaLink="$P$24" lockText="1" noThreeD="1"/>
</file>

<file path=xl/ctrlProps/ctrlProp21.xml><?xml version="1.0" encoding="utf-8"?>
<formControlPr xmlns="http://schemas.microsoft.com/office/spreadsheetml/2009/9/main" objectType="CheckBox" fmlaLink="$P$25" lockText="1" noThreeD="1"/>
</file>

<file path=xl/ctrlProps/ctrlProp22.xml><?xml version="1.0" encoding="utf-8"?>
<formControlPr xmlns="http://schemas.microsoft.com/office/spreadsheetml/2009/9/main" objectType="CheckBox" fmlaLink="$P$26" lockText="1" noThreeD="1"/>
</file>

<file path=xl/ctrlProps/ctrlProp23.xml><?xml version="1.0" encoding="utf-8"?>
<formControlPr xmlns="http://schemas.microsoft.com/office/spreadsheetml/2009/9/main" objectType="CheckBox" fmlaLink="$P$27" lockText="1" noThreeD="1"/>
</file>

<file path=xl/ctrlProps/ctrlProp24.xml><?xml version="1.0" encoding="utf-8"?>
<formControlPr xmlns="http://schemas.microsoft.com/office/spreadsheetml/2009/9/main" objectType="CheckBox" fmlaLink="$P$28" lockText="1" noThreeD="1"/>
</file>

<file path=xl/ctrlProps/ctrlProp25.xml><?xml version="1.0" encoding="utf-8"?>
<formControlPr xmlns="http://schemas.microsoft.com/office/spreadsheetml/2009/9/main" objectType="CheckBox" fmlaLink="$P$29" lockText="1" noThreeD="1"/>
</file>

<file path=xl/ctrlProps/ctrlProp26.xml><?xml version="1.0" encoding="utf-8"?>
<formControlPr xmlns="http://schemas.microsoft.com/office/spreadsheetml/2009/9/main" objectType="CheckBox" fmlaLink="$P$30" lockText="1" noThreeD="1"/>
</file>

<file path=xl/ctrlProps/ctrlProp27.xml><?xml version="1.0" encoding="utf-8"?>
<formControlPr xmlns="http://schemas.microsoft.com/office/spreadsheetml/2009/9/main" objectType="CheckBox" checked="Checked" fmlaLink="$P$41" lockText="1" noThreeD="1"/>
</file>

<file path=xl/ctrlProps/ctrlProp28.xml><?xml version="1.0" encoding="utf-8"?>
<formControlPr xmlns="http://schemas.microsoft.com/office/spreadsheetml/2009/9/main" objectType="CheckBox" fmlaLink="$P$31" lockText="1" noThreeD="1"/>
</file>

<file path=xl/ctrlProps/ctrlProp29.xml><?xml version="1.0" encoding="utf-8"?>
<formControlPr xmlns="http://schemas.microsoft.com/office/spreadsheetml/2009/9/main" objectType="CheckBox" fmlaLink="$P$32" lockText="1" noThreeD="1"/>
</file>

<file path=xl/ctrlProps/ctrlProp30.xml><?xml version="1.0" encoding="utf-8"?>
<formControlPr xmlns="http://schemas.microsoft.com/office/spreadsheetml/2009/9/main" objectType="CheckBox" fmlaLink="$P$33" lockText="1" noThreeD="1"/>
</file>

<file path=xl/ctrlProps/ctrlProp31.xml><?xml version="1.0" encoding="utf-8"?>
<formControlPr xmlns="http://schemas.microsoft.com/office/spreadsheetml/2009/9/main" objectType="CheckBox" fmlaLink="$P$34" lockText="1" noThreeD="1"/>
</file>

<file path=xl/ctrlProps/ctrlProp32.xml><?xml version="1.0" encoding="utf-8"?>
<formControlPr xmlns="http://schemas.microsoft.com/office/spreadsheetml/2009/9/main" objectType="CheckBox" fmlaLink="$P$35" lockText="1" noThreeD="1"/>
</file>

<file path=xl/ctrlProps/ctrlProp33.xml><?xml version="1.0" encoding="utf-8"?>
<formControlPr xmlns="http://schemas.microsoft.com/office/spreadsheetml/2009/9/main" objectType="CheckBox" fmlaLink="$P$36" lockText="1" noThreeD="1"/>
</file>

<file path=xl/ctrlProps/ctrlProp34.xml><?xml version="1.0" encoding="utf-8"?>
<formControlPr xmlns="http://schemas.microsoft.com/office/spreadsheetml/2009/9/main" objectType="CheckBox" fmlaLink="$P$38" lockText="1" noThreeD="1"/>
</file>

<file path=xl/ctrlProps/ctrlProp35.xml><?xml version="1.0" encoding="utf-8"?>
<formControlPr xmlns="http://schemas.microsoft.com/office/spreadsheetml/2009/9/main" objectType="CheckBox" fmlaLink="$P$39" lockText="1" noThreeD="1"/>
</file>

<file path=xl/ctrlProps/ctrlProp36.xml><?xml version="1.0" encoding="utf-8"?>
<formControlPr xmlns="http://schemas.microsoft.com/office/spreadsheetml/2009/9/main" objectType="CheckBox" checked="Checked" fmlaLink="$P$40" lockText="1" noThreeD="1"/>
</file>

<file path=xl/ctrlProps/ctrlProp37.xml><?xml version="1.0" encoding="utf-8"?>
<formControlPr xmlns="http://schemas.microsoft.com/office/spreadsheetml/2009/9/main" objectType="CheckBox" checked="Checked" fmlaLink="$P$42" lockText="1" noThreeD="1"/>
</file>

<file path=xl/ctrlProps/ctrlProp38.xml><?xml version="1.0" encoding="utf-8"?>
<formControlPr xmlns="http://schemas.microsoft.com/office/spreadsheetml/2009/9/main" objectType="CheckBox" checked="Checked" fmlaLink="$P$43" lockText="1" noThreeD="1"/>
</file>

<file path=xl/ctrlProps/ctrlProp39.xml><?xml version="1.0" encoding="utf-8"?>
<formControlPr xmlns="http://schemas.microsoft.com/office/spreadsheetml/2009/9/main" objectType="CheckBox" checked="Checked" fmlaLink="$P$44" lockText="1" noThreeD="1"/>
</file>

<file path=xl/ctrlProps/ctrlProp40.xml><?xml version="1.0" encoding="utf-8"?>
<formControlPr xmlns="http://schemas.microsoft.com/office/spreadsheetml/2009/9/main" objectType="CheckBox" checked="Checked" fmlaLink="$P$45" lockText="1" noThreeD="1"/>
</file>

<file path=xl/ctrlProps/ctrlProp41.xml><?xml version="1.0" encoding="utf-8"?>
<formControlPr xmlns="http://schemas.microsoft.com/office/spreadsheetml/2009/9/main" objectType="CheckBox" checked="Checked" fmlaLink="$P$46" lockText="1" noThreeD="1"/>
</file>

<file path=xl/ctrlProps/ctrlProp42.xml><?xml version="1.0" encoding="utf-8"?>
<formControlPr xmlns="http://schemas.microsoft.com/office/spreadsheetml/2009/9/main" objectType="CheckBox" checked="Checked" fmlaLink="$P$47" lockText="1" noThreeD="1"/>
</file>

<file path=xl/ctrlProps/ctrlProp43.xml><?xml version="1.0" encoding="utf-8"?>
<formControlPr xmlns="http://schemas.microsoft.com/office/spreadsheetml/2009/9/main" objectType="CheckBox" fmlaLink="$P$37" lockText="1" noThreeD="1"/>
</file>

<file path=xl/ctrlProps/ctrlProp44.xml><?xml version="1.0" encoding="utf-8"?>
<formControlPr xmlns="http://schemas.microsoft.com/office/spreadsheetml/2009/9/main" objectType="CheckBox" checked="Checked" fmlaLink="$P$48" lockText="1" noThreeD="1"/>
</file>

<file path=xl/ctrlProps/ctrlProp45.xml><?xml version="1.0" encoding="utf-8"?>
<formControlPr xmlns="http://schemas.microsoft.com/office/spreadsheetml/2009/9/main" objectType="CheckBox" checked="Checked" fmlaLink="$P$49" lockText="1" noThreeD="1"/>
</file>

<file path=xl/ctrlProps/ctrlProp46.xml><?xml version="1.0" encoding="utf-8"?>
<formControlPr xmlns="http://schemas.microsoft.com/office/spreadsheetml/2009/9/main" objectType="CheckBox" checked="Checked" fmlaLink="$P$51" lockText="1" noThreeD="1"/>
</file>

<file path=xl/ctrlProps/ctrlProp47.xml><?xml version="1.0" encoding="utf-8"?>
<formControlPr xmlns="http://schemas.microsoft.com/office/spreadsheetml/2009/9/main" objectType="CheckBox" checked="Checked" fmlaLink="$P$52" lockText="1" noThreeD="1"/>
</file>

<file path=xl/ctrlProps/ctrlProp48.xml><?xml version="1.0" encoding="utf-8"?>
<formControlPr xmlns="http://schemas.microsoft.com/office/spreadsheetml/2009/9/main" objectType="CheckBox" checked="Checked" fmlaLink="$P$53" lockText="1" noThreeD="1"/>
</file>

<file path=xl/ctrlProps/ctrlProp49.xml><?xml version="1.0" encoding="utf-8"?>
<formControlPr xmlns="http://schemas.microsoft.com/office/spreadsheetml/2009/9/main" objectType="CheckBox" fmlaLink="$P$54" lockText="1" noThreeD="1"/>
</file>

<file path=xl/ctrlProps/ctrlProp50.xml><?xml version="1.0" encoding="utf-8"?>
<formControlPr xmlns="http://schemas.microsoft.com/office/spreadsheetml/2009/9/main" objectType="CheckBox" checked="Checked" fmlaLink="$P$55" lockText="1" noThreeD="1"/>
</file>

<file path=xl/ctrlProps/ctrlProp51.xml><?xml version="1.0" encoding="utf-8"?>
<formControlPr xmlns="http://schemas.microsoft.com/office/spreadsheetml/2009/9/main" objectType="CheckBox" checked="Checked" fmlaLink="$P$58" lockText="1" noThreeD="1"/>
</file>

<file path=xl/ctrlProps/ctrlProp52.xml><?xml version="1.0" encoding="utf-8"?>
<formControlPr xmlns="http://schemas.microsoft.com/office/spreadsheetml/2009/9/main" objectType="CheckBox" fmlaLink="$P$59" lockText="1" noThreeD="1"/>
</file>

<file path=xl/ctrlProps/ctrlProp53.xml><?xml version="1.0" encoding="utf-8"?>
<formControlPr xmlns="http://schemas.microsoft.com/office/spreadsheetml/2009/9/main" objectType="CheckBox" checked="Checked" fmlaLink="$P$101" lockText="1" noThreeD="1"/>
</file>

<file path=xl/ctrlProps/ctrlProp54.xml><?xml version="1.0" encoding="utf-8"?>
<formControlPr xmlns="http://schemas.microsoft.com/office/spreadsheetml/2009/9/main" objectType="CheckBox" checked="Checked" fmlaLink="$P$50" lockText="1" noThreeD="1"/>
</file>

<file path=xl/ctrlProps/ctrlProp55.xml><?xml version="1.0" encoding="utf-8"?>
<formControlPr xmlns="http://schemas.microsoft.com/office/spreadsheetml/2009/9/main" objectType="CheckBox" checked="Checked" fmlaLink="$P$58" lockText="1" noThreeD="1"/>
</file>

<file path=xl/ctrlProps/ctrlProp56.xml><?xml version="1.0" encoding="utf-8"?>
<formControlPr xmlns="http://schemas.microsoft.com/office/spreadsheetml/2009/9/main" objectType="CheckBox" fmlaLink="$P$56" lockText="1" noThreeD="1"/>
</file>

<file path=xl/ctrlProps/ctrlProp57.xml><?xml version="1.0" encoding="utf-8"?>
<formControlPr xmlns="http://schemas.microsoft.com/office/spreadsheetml/2009/9/main" objectType="CheckBox" fmlaLink="$P$57" lockText="1" noThreeD="1"/>
</file>

<file path=xl/ctrlProps/ctrlProp58.xml><?xml version="1.0" encoding="utf-8"?>
<formControlPr xmlns="http://schemas.microsoft.com/office/spreadsheetml/2009/9/main" objectType="CheckBox" fmlaLink="$P$102" lockText="1" noThreeD="1"/>
</file>

<file path=xl/ctrlProps/ctrlProp59.xml><?xml version="1.0" encoding="utf-8"?>
<formControlPr xmlns="http://schemas.microsoft.com/office/spreadsheetml/2009/9/main" objectType="CheckBox" fmlaLink="$P$103" lockText="1" noThreeD="1"/>
</file>

<file path=xl/ctrlProps/ctrlProp60.xml><?xml version="1.0" encoding="utf-8"?>
<formControlPr xmlns="http://schemas.microsoft.com/office/spreadsheetml/2009/9/main" objectType="CheckBox" fmlaLink="$P$91" lockText="1" noThreeD="1"/>
</file>

<file path=xl/ctrlProps/ctrlProp61.xml><?xml version="1.0" encoding="utf-8"?>
<formControlPr xmlns="http://schemas.microsoft.com/office/spreadsheetml/2009/9/main" objectType="CheckBox" checked="Checked" fmlaLink="$P$60" lockText="1" noThreeD="1"/>
</file>

<file path=xl/ctrlProps/ctrlProp62.xml><?xml version="1.0" encoding="utf-8"?>
<formControlPr xmlns="http://schemas.microsoft.com/office/spreadsheetml/2009/9/main" objectType="CheckBox" fmlaLink="$P$87" lockText="1" noThreeD="1"/>
</file>

<file path=xl/ctrlProps/ctrlProp63.xml><?xml version="1.0" encoding="utf-8"?>
<formControlPr xmlns="http://schemas.microsoft.com/office/spreadsheetml/2009/9/main" objectType="CheckBox" checked="Checked" fmlaLink="$P$86" lockText="1" noThreeD="1"/>
</file>

<file path=xl/ctrlProps/ctrlProp64.xml><?xml version="1.0" encoding="utf-8"?>
<formControlPr xmlns="http://schemas.microsoft.com/office/spreadsheetml/2009/9/main" objectType="CheckBox" checked="Checked" fmlaLink="$P$5" lockText="1" noThreeD="1"/>
</file>

<file path=xl/ctrlProps/ctrlProp65.xml><?xml version="1.0" encoding="utf-8"?>
<formControlPr xmlns="http://schemas.microsoft.com/office/spreadsheetml/2009/9/main" objectType="CheckBox" checked="Checked" fmlaLink="$P$6" lockText="1" noThreeD="1"/>
</file>

<file path=xl/ctrlProps/ctrlProp66.xml><?xml version="1.0" encoding="utf-8"?>
<formControlPr xmlns="http://schemas.microsoft.com/office/spreadsheetml/2009/9/main" objectType="CheckBox" checked="Checked" fmlaLink="$P$7" lockText="1" noThreeD="1"/>
</file>

<file path=xl/ctrlProps/ctrlProp67.xml><?xml version="1.0" encoding="utf-8"?>
<formControlPr xmlns="http://schemas.microsoft.com/office/spreadsheetml/2009/9/main" objectType="CheckBox" fmlaLink="$P$8" lockText="1" noThreeD="1"/>
</file>

<file path=xl/ctrlProps/ctrlProp68.xml><?xml version="1.0" encoding="utf-8"?>
<formControlPr xmlns="http://schemas.microsoft.com/office/spreadsheetml/2009/9/main" objectType="CheckBox" fmlaLink="$P$9" lockText="1" noThreeD="1"/>
</file>

<file path=xl/ctrlProps/ctrlProp69.xml><?xml version="1.0" encoding="utf-8"?>
<formControlPr xmlns="http://schemas.microsoft.com/office/spreadsheetml/2009/9/main" objectType="CheckBox" fmlaLink="$P$10" lockText="1" noThreeD="1"/>
</file>

<file path=xl/ctrlProps/ctrlProp70.xml><?xml version="1.0" encoding="utf-8"?>
<formControlPr xmlns="http://schemas.microsoft.com/office/spreadsheetml/2009/9/main" objectType="CheckBox" fmlaLink="$P$11" lockText="1" noThreeD="1"/>
</file>

<file path=xl/ctrlProps/ctrlProp71.xml><?xml version="1.0" encoding="utf-8"?>
<formControlPr xmlns="http://schemas.microsoft.com/office/spreadsheetml/2009/9/main" objectType="CheckBox" checked="Checked" fmlaLink="$P$12" lockText="1" noThreeD="1"/>
</file>

<file path=xl/ctrlProps/ctrlProp72.xml><?xml version="1.0" encoding="utf-8"?>
<formControlPr xmlns="http://schemas.microsoft.com/office/spreadsheetml/2009/9/main" objectType="CheckBox" fmlaLink="$P$13" lockText="1" noThreeD="1"/>
</file>

<file path=xl/ctrlProps/ctrlProp73.xml><?xml version="1.0" encoding="utf-8"?>
<formControlPr xmlns="http://schemas.microsoft.com/office/spreadsheetml/2009/9/main" objectType="CheckBox" fmlaLink="$P$14" lockText="1" noThreeD="1"/>
</file>

<file path=xl/ctrlProps/ctrlProp74.xml><?xml version="1.0" encoding="utf-8"?>
<formControlPr xmlns="http://schemas.microsoft.com/office/spreadsheetml/2009/9/main" objectType="CheckBox" fmlaLink="$P$15" lockText="1" noThreeD="1"/>
</file>

<file path=xl/ctrlProps/ctrlProp75.xml><?xml version="1.0" encoding="utf-8"?>
<formControlPr xmlns="http://schemas.microsoft.com/office/spreadsheetml/2009/9/main" objectType="CheckBox" fmlaLink="$P$16" lockText="1" noThreeD="1"/>
</file>

<file path=xl/ctrlProps/ctrlProp76.xml><?xml version="1.0" encoding="utf-8"?>
<formControlPr xmlns="http://schemas.microsoft.com/office/spreadsheetml/2009/9/main" objectType="CheckBox" fmlaLink="$P$17" lockText="1" noThreeD="1"/>
</file>

<file path=xl/ctrlProps/ctrlProp77.xml><?xml version="1.0" encoding="utf-8"?>
<formControlPr xmlns="http://schemas.microsoft.com/office/spreadsheetml/2009/9/main" objectType="CheckBox" fmlaLink="$P$18" lockText="1" noThreeD="1"/>
</file>

<file path=xl/ctrlProps/ctrlProp78.xml><?xml version="1.0" encoding="utf-8"?>
<formControlPr xmlns="http://schemas.microsoft.com/office/spreadsheetml/2009/9/main" objectType="CheckBox" fmlaLink="$P$20" lockText="1" noThreeD="1"/>
</file>

<file path=xl/ctrlProps/ctrlProp79.xml><?xml version="1.0" encoding="utf-8"?>
<formControlPr xmlns="http://schemas.microsoft.com/office/spreadsheetml/2009/9/main" objectType="CheckBox" fmlaLink="$P$19" lockText="1" noThreeD="1"/>
</file>

<file path=xl/ctrlProps/ctrlProp80.xml><?xml version="1.0" encoding="utf-8"?>
<formControlPr xmlns="http://schemas.microsoft.com/office/spreadsheetml/2009/9/main" objectType="CheckBox" fmlaLink="$P$21" lockText="1" noThreeD="1"/>
</file>

<file path=xl/ctrlProps/ctrlProp81.xml><?xml version="1.0" encoding="utf-8"?>
<formControlPr xmlns="http://schemas.microsoft.com/office/spreadsheetml/2009/9/main" objectType="CheckBox" fmlaLink="$P$22" lockText="1" noThreeD="1"/>
</file>

<file path=xl/ctrlProps/ctrlProp82.xml><?xml version="1.0" encoding="utf-8"?>
<formControlPr xmlns="http://schemas.microsoft.com/office/spreadsheetml/2009/9/main" objectType="CheckBox" fmlaLink="$P$23" lockText="1" noThreeD="1"/>
</file>

<file path=xl/ctrlProps/ctrlProp83.xml><?xml version="1.0" encoding="utf-8"?>
<formControlPr xmlns="http://schemas.microsoft.com/office/spreadsheetml/2009/9/main" objectType="CheckBox" fmlaLink="$P$24" lockText="1" noThreeD="1"/>
</file>

<file path=xl/ctrlProps/ctrlProp84.xml><?xml version="1.0" encoding="utf-8"?>
<formControlPr xmlns="http://schemas.microsoft.com/office/spreadsheetml/2009/9/main" objectType="CheckBox" fmlaLink="$P$25" lockText="1" noThreeD="1"/>
</file>

<file path=xl/ctrlProps/ctrlProp85.xml><?xml version="1.0" encoding="utf-8"?>
<formControlPr xmlns="http://schemas.microsoft.com/office/spreadsheetml/2009/9/main" objectType="CheckBox" fmlaLink="$P$26" lockText="1" noThreeD="1"/>
</file>

<file path=xl/ctrlProps/ctrlProp86.xml><?xml version="1.0" encoding="utf-8"?>
<formControlPr xmlns="http://schemas.microsoft.com/office/spreadsheetml/2009/9/main" objectType="CheckBox" fmlaLink="$P$27" lockText="1" noThreeD="1"/>
</file>

<file path=xl/ctrlProps/ctrlProp87.xml><?xml version="1.0" encoding="utf-8"?>
<formControlPr xmlns="http://schemas.microsoft.com/office/spreadsheetml/2009/9/main" objectType="CheckBox" fmlaLink="$P$28" lockText="1" noThreeD="1"/>
</file>

<file path=xl/ctrlProps/ctrlProp88.xml><?xml version="1.0" encoding="utf-8"?>
<formControlPr xmlns="http://schemas.microsoft.com/office/spreadsheetml/2009/9/main" objectType="CheckBox" fmlaLink="$P$29" lockText="1" noThreeD="1"/>
</file>

<file path=xl/ctrlProps/ctrlProp89.xml><?xml version="1.0" encoding="utf-8"?>
<formControlPr xmlns="http://schemas.microsoft.com/office/spreadsheetml/2009/9/main" objectType="CheckBox" fmlaLink="$P$30" lockText="1" noThreeD="1"/>
</file>

<file path=xl/ctrlProps/ctrlProp90.xml><?xml version="1.0" encoding="utf-8"?>
<formControlPr xmlns="http://schemas.microsoft.com/office/spreadsheetml/2009/9/main" objectType="CheckBox" checked="Checked" fmlaLink="$P$41" lockText="1" noThreeD="1"/>
</file>

<file path=xl/ctrlProps/ctrlProp91.xml><?xml version="1.0" encoding="utf-8"?>
<formControlPr xmlns="http://schemas.microsoft.com/office/spreadsheetml/2009/9/main" objectType="CheckBox" fmlaLink="$P$31" lockText="1" noThreeD="1"/>
</file>

<file path=xl/ctrlProps/ctrlProp92.xml><?xml version="1.0" encoding="utf-8"?>
<formControlPr xmlns="http://schemas.microsoft.com/office/spreadsheetml/2009/9/main" objectType="CheckBox" fmlaLink="$P$32" lockText="1" noThreeD="1"/>
</file>

<file path=xl/ctrlProps/ctrlProp93.xml><?xml version="1.0" encoding="utf-8"?>
<formControlPr xmlns="http://schemas.microsoft.com/office/spreadsheetml/2009/9/main" objectType="CheckBox" fmlaLink="$P$33" lockText="1" noThreeD="1"/>
</file>

<file path=xl/ctrlProps/ctrlProp94.xml><?xml version="1.0" encoding="utf-8"?>
<formControlPr xmlns="http://schemas.microsoft.com/office/spreadsheetml/2009/9/main" objectType="CheckBox" fmlaLink="$P$34" lockText="1" noThreeD="1"/>
</file>

<file path=xl/ctrlProps/ctrlProp95.xml><?xml version="1.0" encoding="utf-8"?>
<formControlPr xmlns="http://schemas.microsoft.com/office/spreadsheetml/2009/9/main" objectType="CheckBox" fmlaLink="$P$35" lockText="1" noThreeD="1"/>
</file>

<file path=xl/ctrlProps/ctrlProp96.xml><?xml version="1.0" encoding="utf-8"?>
<formControlPr xmlns="http://schemas.microsoft.com/office/spreadsheetml/2009/9/main" objectType="CheckBox" fmlaLink="$P$36" lockText="1" noThreeD="1"/>
</file>

<file path=xl/ctrlProps/ctrlProp97.xml><?xml version="1.0" encoding="utf-8"?>
<formControlPr xmlns="http://schemas.microsoft.com/office/spreadsheetml/2009/9/main" objectType="CheckBox" fmlaLink="$P$38" lockText="1" noThreeD="1"/>
</file>

<file path=xl/ctrlProps/ctrlProp98.xml><?xml version="1.0" encoding="utf-8"?>
<formControlPr xmlns="http://schemas.microsoft.com/office/spreadsheetml/2009/9/main" objectType="CheckBox" fmlaLink="$P$39" lockText="1" noThreeD="1"/>
</file>

<file path=xl/ctrlProps/ctrlProp99.xml><?xml version="1.0" encoding="utf-8"?>
<formControlPr xmlns="http://schemas.microsoft.com/office/spreadsheetml/2009/9/main" objectType="CheckBox" checked="Checked" fmlaLink="$P$40" lockText="1" noThreeD="1"/>
</file>

<file path=xl/ctrlProps/ctrlProp100.xml><?xml version="1.0" encoding="utf-8"?>
<formControlPr xmlns="http://schemas.microsoft.com/office/spreadsheetml/2009/9/main" objectType="CheckBox" checked="Checked" fmlaLink="$P$42" lockText="1" noThreeD="1"/>
</file>

<file path=xl/ctrlProps/ctrlProp101.xml><?xml version="1.0" encoding="utf-8"?>
<formControlPr xmlns="http://schemas.microsoft.com/office/spreadsheetml/2009/9/main" objectType="CheckBox" checked="Checked" fmlaLink="$P$43" lockText="1" noThreeD="1"/>
</file>

<file path=xl/ctrlProps/ctrlProp102.xml><?xml version="1.0" encoding="utf-8"?>
<formControlPr xmlns="http://schemas.microsoft.com/office/spreadsheetml/2009/9/main" objectType="CheckBox" checked="Checked" fmlaLink="$P$44" lockText="1" noThreeD="1"/>
</file>

<file path=xl/ctrlProps/ctrlProp103.xml><?xml version="1.0" encoding="utf-8"?>
<formControlPr xmlns="http://schemas.microsoft.com/office/spreadsheetml/2009/9/main" objectType="CheckBox" checked="Checked" fmlaLink="$P$45" lockText="1" noThreeD="1"/>
</file>

<file path=xl/ctrlProps/ctrlProp104.xml><?xml version="1.0" encoding="utf-8"?>
<formControlPr xmlns="http://schemas.microsoft.com/office/spreadsheetml/2009/9/main" objectType="CheckBox" checked="Checked" fmlaLink="$P$46" lockText="1" noThreeD="1"/>
</file>

<file path=xl/ctrlProps/ctrlProp105.xml><?xml version="1.0" encoding="utf-8"?>
<formControlPr xmlns="http://schemas.microsoft.com/office/spreadsheetml/2009/9/main" objectType="CheckBox" checked="Checked" fmlaLink="$P$47" lockText="1" noThreeD="1"/>
</file>

<file path=xl/ctrlProps/ctrlProp106.xml><?xml version="1.0" encoding="utf-8"?>
<formControlPr xmlns="http://schemas.microsoft.com/office/spreadsheetml/2009/9/main" objectType="CheckBox" fmlaLink="$P$37" lockText="1" noThreeD="1"/>
</file>

<file path=xl/ctrlProps/ctrlProp107.xml><?xml version="1.0" encoding="utf-8"?>
<formControlPr xmlns="http://schemas.microsoft.com/office/spreadsheetml/2009/9/main" objectType="CheckBox" checked="Checked" fmlaLink="$P$48" lockText="1" noThreeD="1"/>
</file>

<file path=xl/ctrlProps/ctrlProp108.xml><?xml version="1.0" encoding="utf-8"?>
<formControlPr xmlns="http://schemas.microsoft.com/office/spreadsheetml/2009/9/main" objectType="CheckBox" checked="Checked" fmlaLink="$P$49" lockText="1" noThreeD="1"/>
</file>

<file path=xl/ctrlProps/ctrlProp109.xml><?xml version="1.0" encoding="utf-8"?>
<formControlPr xmlns="http://schemas.microsoft.com/office/spreadsheetml/2009/9/main" objectType="CheckBox" checked="Checked" fmlaLink="$P$51" lockText="1" noThreeD="1"/>
</file>

<file path=xl/ctrlProps/ctrlProp110.xml><?xml version="1.0" encoding="utf-8"?>
<formControlPr xmlns="http://schemas.microsoft.com/office/spreadsheetml/2009/9/main" objectType="CheckBox" fmlaLink="$P$52" lockText="1" noThreeD="1"/>
</file>

<file path=xl/ctrlProps/ctrlProp111.xml><?xml version="1.0" encoding="utf-8"?>
<formControlPr xmlns="http://schemas.microsoft.com/office/spreadsheetml/2009/9/main" objectType="CheckBox" checked="Checked" fmlaLink="$P$53" lockText="1" noThreeD="1"/>
</file>

<file path=xl/ctrlProps/ctrlProp112.xml><?xml version="1.0" encoding="utf-8"?>
<formControlPr xmlns="http://schemas.microsoft.com/office/spreadsheetml/2009/9/main" objectType="CheckBox" fmlaLink="$P$54" lockText="1" noThreeD="1"/>
</file>

<file path=xl/ctrlProps/ctrlProp113.xml><?xml version="1.0" encoding="utf-8"?>
<formControlPr xmlns="http://schemas.microsoft.com/office/spreadsheetml/2009/9/main" objectType="CheckBox" checked="Checked" fmlaLink="$P$55" lockText="1" noThreeD="1"/>
</file>

<file path=xl/ctrlProps/ctrlProp114.xml><?xml version="1.0" encoding="utf-8"?>
<formControlPr xmlns="http://schemas.microsoft.com/office/spreadsheetml/2009/9/main" objectType="CheckBox" checked="Checked" fmlaLink="$P$57" lockText="1" noThreeD="1"/>
</file>

<file path=xl/ctrlProps/ctrlProp115.xml><?xml version="1.0" encoding="utf-8"?>
<formControlPr xmlns="http://schemas.microsoft.com/office/spreadsheetml/2009/9/main" objectType="CheckBox" fmlaLink="$P$58" lockText="1" noThreeD="1"/>
</file>

<file path=xl/ctrlProps/ctrlProp116.xml><?xml version="1.0" encoding="utf-8"?>
<formControlPr xmlns="http://schemas.microsoft.com/office/spreadsheetml/2009/9/main" objectType="CheckBox" checked="Checked" fmlaLink="$P$50" lockText="1" noThreeD="1"/>
</file>

<file path=xl/ctrlProps/ctrlProp117.xml><?xml version="1.0" encoding="utf-8"?>
<formControlPr xmlns="http://schemas.microsoft.com/office/spreadsheetml/2009/9/main" objectType="CheckBox" checked="Checked" fmlaLink="$P$57" lockText="1" noThreeD="1"/>
</file>

<file path=xl/ctrlProps/ctrlProp118.xml><?xml version="1.0" encoding="utf-8"?>
<formControlPr xmlns="http://schemas.microsoft.com/office/spreadsheetml/2009/9/main" objectType="CheckBox" checked="Checked" fmlaLink="$P$56" lockText="1" noThreeD="1"/>
</file>

<file path=xl/ctrlProps/ctrlProp119.xml><?xml version="1.0" encoding="utf-8"?>
<formControlPr xmlns="http://schemas.microsoft.com/office/spreadsheetml/2009/9/main" objectType="CheckBox" checked="Checked" fmlaLink="$P$57" lockText="1" noThreeD="1"/>
</file>

<file path=xl/ctrlProps/ctrlProp120.xml><?xml version="1.0" encoding="utf-8"?>
<formControlPr xmlns="http://schemas.microsoft.com/office/spreadsheetml/2009/9/main" objectType="CheckBox" fmlaLink="$P$85" lockText="1" noThreeD="1"/>
</file>

<file path=xl/ctrlProps/ctrlProp121.xml><?xml version="1.0" encoding="utf-8"?>
<formControlPr xmlns="http://schemas.microsoft.com/office/spreadsheetml/2009/9/main" objectType="CheckBox" fmlaLink="$P$89" lockText="1" noThreeD="1"/>
</file>

<file path=xl/ctrlProps/ctrlProp122.xml><?xml version="1.0" encoding="utf-8"?>
<formControlPr xmlns="http://schemas.microsoft.com/office/spreadsheetml/2009/9/main" objectType="CheckBox" checked="Checked" fmlaLink="$P$59" lockText="1" noThreeD="1"/>
</file>

<file path=xl/ctrlProps/ctrlProp123.xml><?xml version="1.0" encoding="utf-8"?>
<formControlPr xmlns="http://schemas.microsoft.com/office/spreadsheetml/2009/9/main" objectType="CheckBox" checked="Checked" fmlaLink="$P$84" lockText="1" noThreeD="1"/>
</file>

<file path=xl/ctrlProps/ctrlProp124.xml><?xml version="1.0" encoding="utf-8"?>
<formControlPr xmlns="http://schemas.microsoft.com/office/spreadsheetml/2009/9/main" objectType="CheckBox" checked="Checked" fmlaLink="$P$5" lockText="1" noThreeD="1"/>
</file>

<file path=xl/ctrlProps/ctrlProp125.xml><?xml version="1.0" encoding="utf-8"?>
<formControlPr xmlns="http://schemas.microsoft.com/office/spreadsheetml/2009/9/main" objectType="CheckBox" checked="Checked" fmlaLink="$P$6" lockText="1" noThreeD="1"/>
</file>

<file path=xl/ctrlProps/ctrlProp126.xml><?xml version="1.0" encoding="utf-8"?>
<formControlPr xmlns="http://schemas.microsoft.com/office/spreadsheetml/2009/9/main" objectType="CheckBox" checked="Checked" fmlaLink="$P$7" lockText="1" noThreeD="1"/>
</file>

<file path=xl/ctrlProps/ctrlProp127.xml><?xml version="1.0" encoding="utf-8"?>
<formControlPr xmlns="http://schemas.microsoft.com/office/spreadsheetml/2009/9/main" objectType="CheckBox" checked="Checked" fmlaLink="$P$8" lockText="1" noThreeD="1"/>
</file>

<file path=xl/ctrlProps/ctrlProp128.xml><?xml version="1.0" encoding="utf-8"?>
<formControlPr xmlns="http://schemas.microsoft.com/office/spreadsheetml/2009/9/main" objectType="CheckBox" checked="Checked" fmlaLink="$P$9" lockText="1" noThreeD="1"/>
</file>

<file path=xl/ctrlProps/ctrlProp129.xml><?xml version="1.0" encoding="utf-8"?>
<formControlPr xmlns="http://schemas.microsoft.com/office/spreadsheetml/2009/9/main" objectType="CheckBox" checked="Checked" fmlaLink="$P$10" lockText="1" noThreeD="1"/>
</file>

<file path=xl/ctrlProps/ctrlProp130.xml><?xml version="1.0" encoding="utf-8"?>
<formControlPr xmlns="http://schemas.microsoft.com/office/spreadsheetml/2009/9/main" objectType="CheckBox" checked="Checked" fmlaLink="$P$11" lockText="1" noThreeD="1"/>
</file>

<file path=xl/ctrlProps/ctrlProp131.xml><?xml version="1.0" encoding="utf-8"?>
<formControlPr xmlns="http://schemas.microsoft.com/office/spreadsheetml/2009/9/main" objectType="CheckBox" checked="Checked" fmlaLink="$P$12" lockText="1" noThreeD="1"/>
</file>

<file path=xl/ctrlProps/ctrlProp132.xml><?xml version="1.0" encoding="utf-8"?>
<formControlPr xmlns="http://schemas.microsoft.com/office/spreadsheetml/2009/9/main" objectType="CheckBox" checked="Checked" fmlaLink="$P$13" lockText="1" noThreeD="1"/>
</file>

<file path=xl/ctrlProps/ctrlProp133.xml><?xml version="1.0" encoding="utf-8"?>
<formControlPr xmlns="http://schemas.microsoft.com/office/spreadsheetml/2009/9/main" objectType="CheckBox" checked="Checked" fmlaLink="$P$14" lockText="1" noThreeD="1"/>
</file>

<file path=xl/ctrlProps/ctrlProp134.xml><?xml version="1.0" encoding="utf-8"?>
<formControlPr xmlns="http://schemas.microsoft.com/office/spreadsheetml/2009/9/main" objectType="CheckBox" checked="Checked" fmlaLink="$P$15" lockText="1" noThreeD="1"/>
</file>

<file path=xl/ctrlProps/ctrlProp135.xml><?xml version="1.0" encoding="utf-8"?>
<formControlPr xmlns="http://schemas.microsoft.com/office/spreadsheetml/2009/9/main" objectType="CheckBox" checked="Checked" fmlaLink="$P$16" lockText="1" noThreeD="1"/>
</file>

<file path=xl/ctrlProps/ctrlProp136.xml><?xml version="1.0" encoding="utf-8"?>
<formControlPr xmlns="http://schemas.microsoft.com/office/spreadsheetml/2009/9/main" objectType="CheckBox" checked="Checked" fmlaLink="$P$17" lockText="1" noThreeD="1"/>
</file>

<file path=xl/ctrlProps/ctrlProp137.xml><?xml version="1.0" encoding="utf-8"?>
<formControlPr xmlns="http://schemas.microsoft.com/office/spreadsheetml/2009/9/main" objectType="CheckBox" checked="Checked" fmlaLink="$P$18" lockText="1" noThreeD="1"/>
</file>

<file path=xl/ctrlProps/ctrlProp138.xml><?xml version="1.0" encoding="utf-8"?>
<formControlPr xmlns="http://schemas.microsoft.com/office/spreadsheetml/2009/9/main" objectType="CheckBox" checked="Checked" fmlaLink="$P$20" lockText="1" noThreeD="1"/>
</file>

<file path=xl/ctrlProps/ctrlProp139.xml><?xml version="1.0" encoding="utf-8"?>
<formControlPr xmlns="http://schemas.microsoft.com/office/spreadsheetml/2009/9/main" objectType="CheckBox" checked="Checked" fmlaLink="$P$19" lockText="1" noThreeD="1"/>
</file>

<file path=xl/ctrlProps/ctrlProp140.xml><?xml version="1.0" encoding="utf-8"?>
<formControlPr xmlns="http://schemas.microsoft.com/office/spreadsheetml/2009/9/main" objectType="CheckBox" checked="Checked" fmlaLink="$P$21" lockText="1" noThreeD="1"/>
</file>

<file path=xl/ctrlProps/ctrlProp141.xml><?xml version="1.0" encoding="utf-8"?>
<formControlPr xmlns="http://schemas.microsoft.com/office/spreadsheetml/2009/9/main" objectType="CheckBox" checked="Checked" fmlaLink="$P$22" lockText="1" noThreeD="1"/>
</file>

<file path=xl/ctrlProps/ctrlProp142.xml><?xml version="1.0" encoding="utf-8"?>
<formControlPr xmlns="http://schemas.microsoft.com/office/spreadsheetml/2009/9/main" objectType="CheckBox" checked="Checked" fmlaLink="$P$23" lockText="1" noThreeD="1"/>
</file>

<file path=xl/ctrlProps/ctrlProp143.xml><?xml version="1.0" encoding="utf-8"?>
<formControlPr xmlns="http://schemas.microsoft.com/office/spreadsheetml/2009/9/main" objectType="CheckBox" checked="Checked" fmlaLink="$P$24" lockText="1" noThreeD="1"/>
</file>

<file path=xl/ctrlProps/ctrlProp144.xml><?xml version="1.0" encoding="utf-8"?>
<formControlPr xmlns="http://schemas.microsoft.com/office/spreadsheetml/2009/9/main" objectType="CheckBox" checked="Checked" fmlaLink="$P$25" lockText="1" noThreeD="1"/>
</file>

<file path=xl/ctrlProps/ctrlProp145.xml><?xml version="1.0" encoding="utf-8"?>
<formControlPr xmlns="http://schemas.microsoft.com/office/spreadsheetml/2009/9/main" objectType="CheckBox" checked="Checked" fmlaLink="$P$26" lockText="1" noThreeD="1"/>
</file>

<file path=xl/ctrlProps/ctrlProp146.xml><?xml version="1.0" encoding="utf-8"?>
<formControlPr xmlns="http://schemas.microsoft.com/office/spreadsheetml/2009/9/main" objectType="CheckBox" checked="Checked" fmlaLink="$P$27" lockText="1" noThreeD="1"/>
</file>

<file path=xl/ctrlProps/ctrlProp147.xml><?xml version="1.0" encoding="utf-8"?>
<formControlPr xmlns="http://schemas.microsoft.com/office/spreadsheetml/2009/9/main" objectType="CheckBox" checked="Checked" fmlaLink="$P$28" lockText="1" noThreeD="1"/>
</file>

<file path=xl/ctrlProps/ctrlProp148.xml><?xml version="1.0" encoding="utf-8"?>
<formControlPr xmlns="http://schemas.microsoft.com/office/spreadsheetml/2009/9/main" objectType="CheckBox" checked="Checked" fmlaLink="$P$29" lockText="1" noThreeD="1"/>
</file>

<file path=xl/ctrlProps/ctrlProp149.xml><?xml version="1.0" encoding="utf-8"?>
<formControlPr xmlns="http://schemas.microsoft.com/office/spreadsheetml/2009/9/main" objectType="CheckBox" checked="Checked" fmlaLink="$P$30" lockText="1" noThreeD="1"/>
</file>

<file path=xl/ctrlProps/ctrlProp150.xml><?xml version="1.0" encoding="utf-8"?>
<formControlPr xmlns="http://schemas.microsoft.com/office/spreadsheetml/2009/9/main" objectType="CheckBox" checked="Checked" fmlaLink="$P$41" lockText="1" noThreeD="1"/>
</file>

<file path=xl/ctrlProps/ctrlProp151.xml><?xml version="1.0" encoding="utf-8"?>
<formControlPr xmlns="http://schemas.microsoft.com/office/spreadsheetml/2009/9/main" objectType="CheckBox" checked="Checked" fmlaLink="$P$31" lockText="1" noThreeD="1"/>
</file>

<file path=xl/ctrlProps/ctrlProp152.xml><?xml version="1.0" encoding="utf-8"?>
<formControlPr xmlns="http://schemas.microsoft.com/office/spreadsheetml/2009/9/main" objectType="CheckBox" checked="Checked" fmlaLink="$P$32" lockText="1" noThreeD="1"/>
</file>

<file path=xl/ctrlProps/ctrlProp153.xml><?xml version="1.0" encoding="utf-8"?>
<formControlPr xmlns="http://schemas.microsoft.com/office/spreadsheetml/2009/9/main" objectType="CheckBox" checked="Checked" fmlaLink="$P$33" lockText="1" noThreeD="1"/>
</file>

<file path=xl/ctrlProps/ctrlProp154.xml><?xml version="1.0" encoding="utf-8"?>
<formControlPr xmlns="http://schemas.microsoft.com/office/spreadsheetml/2009/9/main" objectType="CheckBox" checked="Checked" fmlaLink="$P$34" lockText="1" noThreeD="1"/>
</file>

<file path=xl/ctrlProps/ctrlProp155.xml><?xml version="1.0" encoding="utf-8"?>
<formControlPr xmlns="http://schemas.microsoft.com/office/spreadsheetml/2009/9/main" objectType="CheckBox" checked="Checked" fmlaLink="$P$35" lockText="1" noThreeD="1"/>
</file>

<file path=xl/ctrlProps/ctrlProp156.xml><?xml version="1.0" encoding="utf-8"?>
<formControlPr xmlns="http://schemas.microsoft.com/office/spreadsheetml/2009/9/main" objectType="CheckBox" checked="Checked" fmlaLink="$P$36" lockText="1" noThreeD="1"/>
</file>

<file path=xl/ctrlProps/ctrlProp157.xml><?xml version="1.0" encoding="utf-8"?>
<formControlPr xmlns="http://schemas.microsoft.com/office/spreadsheetml/2009/9/main" objectType="CheckBox" checked="Checked" fmlaLink="$P$38" lockText="1" noThreeD="1"/>
</file>

<file path=xl/ctrlProps/ctrlProp158.xml><?xml version="1.0" encoding="utf-8"?>
<formControlPr xmlns="http://schemas.microsoft.com/office/spreadsheetml/2009/9/main" objectType="CheckBox" checked="Checked" fmlaLink="$P$39" lockText="1" noThreeD="1"/>
</file>

<file path=xl/ctrlProps/ctrlProp159.xml><?xml version="1.0" encoding="utf-8"?>
<formControlPr xmlns="http://schemas.microsoft.com/office/spreadsheetml/2009/9/main" objectType="CheckBox" checked="Checked" fmlaLink="$P$40" lockText="1" noThreeD="1"/>
</file>

<file path=xl/ctrlProps/ctrlProp160.xml><?xml version="1.0" encoding="utf-8"?>
<formControlPr xmlns="http://schemas.microsoft.com/office/spreadsheetml/2009/9/main" objectType="CheckBox" checked="Checked" fmlaLink="$P$42" lockText="1" noThreeD="1"/>
</file>

<file path=xl/ctrlProps/ctrlProp161.xml><?xml version="1.0" encoding="utf-8"?>
<formControlPr xmlns="http://schemas.microsoft.com/office/spreadsheetml/2009/9/main" objectType="CheckBox" checked="Checked" fmlaLink="$P$43" lockText="1" noThreeD="1"/>
</file>

<file path=xl/ctrlProps/ctrlProp162.xml><?xml version="1.0" encoding="utf-8"?>
<formControlPr xmlns="http://schemas.microsoft.com/office/spreadsheetml/2009/9/main" objectType="CheckBox" checked="Checked" fmlaLink="$P$44" lockText="1" noThreeD="1"/>
</file>

<file path=xl/ctrlProps/ctrlProp163.xml><?xml version="1.0" encoding="utf-8"?>
<formControlPr xmlns="http://schemas.microsoft.com/office/spreadsheetml/2009/9/main" objectType="CheckBox" checked="Checked" fmlaLink="$P$45" lockText="1" noThreeD="1"/>
</file>

<file path=xl/ctrlProps/ctrlProp164.xml><?xml version="1.0" encoding="utf-8"?>
<formControlPr xmlns="http://schemas.microsoft.com/office/spreadsheetml/2009/9/main" objectType="CheckBox" checked="Checked" fmlaLink="$P$46" lockText="1" noThreeD="1"/>
</file>

<file path=xl/ctrlProps/ctrlProp165.xml><?xml version="1.0" encoding="utf-8"?>
<formControlPr xmlns="http://schemas.microsoft.com/office/spreadsheetml/2009/9/main" objectType="CheckBox" checked="Checked" fmlaLink="$P$47" lockText="1" noThreeD="1"/>
</file>

<file path=xl/ctrlProps/ctrlProp166.xml><?xml version="1.0" encoding="utf-8"?>
<formControlPr xmlns="http://schemas.microsoft.com/office/spreadsheetml/2009/9/main" objectType="CheckBox" checked="Checked" fmlaLink="$P$37" lockText="1" noThreeD="1"/>
</file>

<file path=xl/ctrlProps/ctrlProp167.xml><?xml version="1.0" encoding="utf-8"?>
<formControlPr xmlns="http://schemas.microsoft.com/office/spreadsheetml/2009/9/main" objectType="CheckBox" checked="Checked" fmlaLink="$P$48" lockText="1" noThreeD="1"/>
</file>

<file path=xl/ctrlProps/ctrlProp168.xml><?xml version="1.0" encoding="utf-8"?>
<formControlPr xmlns="http://schemas.microsoft.com/office/spreadsheetml/2009/9/main" objectType="CheckBox" checked="Checked" fmlaLink="$P$49" lockText="1" noThreeD="1"/>
</file>

<file path=xl/ctrlProps/ctrlProp169.xml><?xml version="1.0" encoding="utf-8"?>
<formControlPr xmlns="http://schemas.microsoft.com/office/spreadsheetml/2009/9/main" objectType="CheckBox" checked="Checked" fmlaLink="$P$51" lockText="1" noThreeD="1"/>
</file>

<file path=xl/ctrlProps/ctrlProp170.xml><?xml version="1.0" encoding="utf-8"?>
<formControlPr xmlns="http://schemas.microsoft.com/office/spreadsheetml/2009/9/main" objectType="CheckBox" checked="Checked" fmlaLink="$P$52" lockText="1" noThreeD="1"/>
</file>

<file path=xl/ctrlProps/ctrlProp171.xml><?xml version="1.0" encoding="utf-8"?>
<formControlPr xmlns="http://schemas.microsoft.com/office/spreadsheetml/2009/9/main" objectType="CheckBox" checked="Checked" fmlaLink="$P$53" lockText="1" noThreeD="1"/>
</file>

<file path=xl/ctrlProps/ctrlProp172.xml><?xml version="1.0" encoding="utf-8"?>
<formControlPr xmlns="http://schemas.microsoft.com/office/spreadsheetml/2009/9/main" objectType="CheckBox" checked="Checked" fmlaLink="$P$54" lockText="1" noThreeD="1"/>
</file>

<file path=xl/ctrlProps/ctrlProp173.xml><?xml version="1.0" encoding="utf-8"?>
<formControlPr xmlns="http://schemas.microsoft.com/office/spreadsheetml/2009/9/main" objectType="CheckBox" checked="Checked" fmlaLink="$P$55" lockText="1" noThreeD="1"/>
</file>

<file path=xl/ctrlProps/ctrlProp174.xml><?xml version="1.0" encoding="utf-8"?>
<formControlPr xmlns="http://schemas.microsoft.com/office/spreadsheetml/2009/9/main" objectType="CheckBox" checked="Checked" fmlaLink="$P$57" lockText="1" noThreeD="1"/>
</file>

<file path=xl/ctrlProps/ctrlProp175.xml><?xml version="1.0" encoding="utf-8"?>
<formControlPr xmlns="http://schemas.microsoft.com/office/spreadsheetml/2009/9/main" objectType="CheckBox" checked="Checked" fmlaLink="$P$58" lockText="1" noThreeD="1"/>
</file>

<file path=xl/ctrlProps/ctrlProp176.xml><?xml version="1.0" encoding="utf-8"?>
<formControlPr xmlns="http://schemas.microsoft.com/office/spreadsheetml/2009/9/main" objectType="CheckBox" checked="Checked" fmlaLink="$P$50" lockText="1" noThreeD="1"/>
</file>

<file path=xl/ctrlProps/ctrlProp177.xml><?xml version="1.0" encoding="utf-8"?>
<formControlPr xmlns="http://schemas.microsoft.com/office/spreadsheetml/2009/9/main" objectType="CheckBox" checked="Checked" fmlaLink="$P$57" lockText="1" noThreeD="1"/>
</file>

<file path=xl/ctrlProps/ctrlProp178.xml><?xml version="1.0" encoding="utf-8"?>
<formControlPr xmlns="http://schemas.microsoft.com/office/spreadsheetml/2009/9/main" objectType="CheckBox" checked="Checked" fmlaLink="$P$56" lockText="1" noThreeD="1"/>
</file>

<file path=xl/ctrlProps/ctrlProp179.xml><?xml version="1.0" encoding="utf-8"?>
<formControlPr xmlns="http://schemas.microsoft.com/office/spreadsheetml/2009/9/main" objectType="CheckBox" checked="Checked" fmlaLink="$P$57" lockText="1" noThreeD="1"/>
</file>

<file path=xl/ctrlProps/ctrlProp180.xml><?xml version="1.0" encoding="utf-8"?>
<formControlPr xmlns="http://schemas.microsoft.com/office/spreadsheetml/2009/9/main" objectType="CheckBox" fmlaLink="$P$85" lockText="1" noThreeD="1"/>
</file>

<file path=xl/ctrlProps/ctrlProp181.xml><?xml version="1.0" encoding="utf-8"?>
<formControlPr xmlns="http://schemas.microsoft.com/office/spreadsheetml/2009/9/main" objectType="CheckBox" fmlaLink="$P$89" lockText="1" noThreeD="1"/>
</file>

<file path=xl/ctrlProps/ctrlProp182.xml><?xml version="1.0" encoding="utf-8"?>
<formControlPr xmlns="http://schemas.microsoft.com/office/spreadsheetml/2009/9/main" objectType="CheckBox" checked="Checked" fmlaLink="$P$59" lockText="1" noThreeD="1"/>
</file>

<file path=xl/ctrlProps/ctrlProp183.xml><?xml version="1.0" encoding="utf-8"?>
<formControlPr xmlns="http://schemas.microsoft.com/office/spreadsheetml/2009/9/main" objectType="CheckBox" checked="Checked" fmlaLink="$P$84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</xdr:row>
          <xdr:rowOff>0</xdr:rowOff>
        </xdr:from>
        <xdr:to>
          <xdr:col>6</xdr:col>
          <xdr:colOff>38100</xdr:colOff>
          <xdr:row>5</xdr:row>
          <xdr:rowOff>0</xdr:rowOff>
        </xdr:to>
        <xdr:sp macro="" textlink="">
          <xdr:nvSpPr>
            <xdr:cNvPr id="13313" name="Check Box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0</xdr:rowOff>
        </xdr:from>
        <xdr:to>
          <xdr:col>6</xdr:col>
          <xdr:colOff>38100</xdr:colOff>
          <xdr:row>6</xdr:row>
          <xdr:rowOff>0</xdr:rowOff>
        </xdr:to>
        <xdr:sp macro="" textlink="">
          <xdr:nvSpPr>
            <xdr:cNvPr id="13314" name="Check Box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200025</xdr:rowOff>
        </xdr:from>
        <xdr:to>
          <xdr:col>6</xdr:col>
          <xdr:colOff>38100</xdr:colOff>
          <xdr:row>6</xdr:row>
          <xdr:rowOff>200025</xdr:rowOff>
        </xdr:to>
        <xdr:sp macro="" textlink="">
          <xdr:nvSpPr>
            <xdr:cNvPr id="13315" name="Check Box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28575</xdr:rowOff>
        </xdr:from>
        <xdr:to>
          <xdr:col>6</xdr:col>
          <xdr:colOff>38100</xdr:colOff>
          <xdr:row>7</xdr:row>
          <xdr:rowOff>238125</xdr:rowOff>
        </xdr:to>
        <xdr:sp macro="" textlink="">
          <xdr:nvSpPr>
            <xdr:cNvPr id="13316" name="Check Box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38100</xdr:rowOff>
        </xdr:from>
        <xdr:to>
          <xdr:col>6</xdr:col>
          <xdr:colOff>38100</xdr:colOff>
          <xdr:row>8</xdr:row>
          <xdr:rowOff>247650</xdr:rowOff>
        </xdr:to>
        <xdr:sp macro="" textlink="">
          <xdr:nvSpPr>
            <xdr:cNvPr id="13317" name="Check Box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304800</xdr:rowOff>
        </xdr:from>
        <xdr:to>
          <xdr:col>6</xdr:col>
          <xdr:colOff>38100</xdr:colOff>
          <xdr:row>9</xdr:row>
          <xdr:rowOff>200025</xdr:rowOff>
        </xdr:to>
        <xdr:sp macro="" textlink="">
          <xdr:nvSpPr>
            <xdr:cNvPr id="13318" name="Check Box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9</xdr:row>
          <xdr:rowOff>200025</xdr:rowOff>
        </xdr:from>
        <xdr:to>
          <xdr:col>6</xdr:col>
          <xdr:colOff>38100</xdr:colOff>
          <xdr:row>10</xdr:row>
          <xdr:rowOff>200025</xdr:rowOff>
        </xdr:to>
        <xdr:sp macro="" textlink="">
          <xdr:nvSpPr>
            <xdr:cNvPr id="13319" name="Check Box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11</xdr:row>
          <xdr:rowOff>0</xdr:rowOff>
        </xdr:from>
        <xdr:to>
          <xdr:col>6</xdr:col>
          <xdr:colOff>38100</xdr:colOff>
          <xdr:row>12</xdr:row>
          <xdr:rowOff>0</xdr:rowOff>
        </xdr:to>
        <xdr:sp macro="" textlink="">
          <xdr:nvSpPr>
            <xdr:cNvPr id="13320" name="Check Box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12</xdr:row>
          <xdr:rowOff>0</xdr:rowOff>
        </xdr:from>
        <xdr:to>
          <xdr:col>6</xdr:col>
          <xdr:colOff>38100</xdr:colOff>
          <xdr:row>13</xdr:row>
          <xdr:rowOff>0</xdr:rowOff>
        </xdr:to>
        <xdr:sp macro="" textlink="">
          <xdr:nvSpPr>
            <xdr:cNvPr id="13321" name="Check Box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13</xdr:row>
          <xdr:rowOff>0</xdr:rowOff>
        </xdr:from>
        <xdr:to>
          <xdr:col>6</xdr:col>
          <xdr:colOff>38100</xdr:colOff>
          <xdr:row>14</xdr:row>
          <xdr:rowOff>0</xdr:rowOff>
        </xdr:to>
        <xdr:sp macro="" textlink="">
          <xdr:nvSpPr>
            <xdr:cNvPr id="13322" name="Check Box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</xdr:row>
          <xdr:rowOff>0</xdr:rowOff>
        </xdr:from>
        <xdr:to>
          <xdr:col>6</xdr:col>
          <xdr:colOff>38100</xdr:colOff>
          <xdr:row>15</xdr:row>
          <xdr:rowOff>0</xdr:rowOff>
        </xdr:to>
        <xdr:sp macro="" textlink="">
          <xdr:nvSpPr>
            <xdr:cNvPr id="13323" name="Check Box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15</xdr:row>
          <xdr:rowOff>0</xdr:rowOff>
        </xdr:from>
        <xdr:to>
          <xdr:col>6</xdr:col>
          <xdr:colOff>38100</xdr:colOff>
          <xdr:row>16</xdr:row>
          <xdr:rowOff>0</xdr:rowOff>
        </xdr:to>
        <xdr:sp macro="" textlink="">
          <xdr:nvSpPr>
            <xdr:cNvPr id="13324" name="Check Box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16</xdr:row>
          <xdr:rowOff>0</xdr:rowOff>
        </xdr:from>
        <xdr:to>
          <xdr:col>6</xdr:col>
          <xdr:colOff>38100</xdr:colOff>
          <xdr:row>17</xdr:row>
          <xdr:rowOff>0</xdr:rowOff>
        </xdr:to>
        <xdr:sp macro="" textlink="">
          <xdr:nvSpPr>
            <xdr:cNvPr id="13325" name="Check Box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17</xdr:row>
          <xdr:rowOff>47625</xdr:rowOff>
        </xdr:from>
        <xdr:to>
          <xdr:col>6</xdr:col>
          <xdr:colOff>38100</xdr:colOff>
          <xdr:row>18</xdr:row>
          <xdr:rowOff>9525</xdr:rowOff>
        </xdr:to>
        <xdr:sp macro="" textlink="">
          <xdr:nvSpPr>
            <xdr:cNvPr id="13326" name="Check Box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19</xdr:row>
          <xdr:rowOff>0</xdr:rowOff>
        </xdr:from>
        <xdr:to>
          <xdr:col>6</xdr:col>
          <xdr:colOff>38100</xdr:colOff>
          <xdr:row>19</xdr:row>
          <xdr:rowOff>209550</xdr:rowOff>
        </xdr:to>
        <xdr:sp macro="" textlink="">
          <xdr:nvSpPr>
            <xdr:cNvPr id="13327" name="Check Box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18</xdr:row>
          <xdr:rowOff>0</xdr:rowOff>
        </xdr:from>
        <xdr:to>
          <xdr:col>6</xdr:col>
          <xdr:colOff>38100</xdr:colOff>
          <xdr:row>19</xdr:row>
          <xdr:rowOff>0</xdr:rowOff>
        </xdr:to>
        <xdr:sp macro="" textlink="">
          <xdr:nvSpPr>
            <xdr:cNvPr id="13328" name="Check Box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0</xdr:rowOff>
        </xdr:from>
        <xdr:to>
          <xdr:col>6</xdr:col>
          <xdr:colOff>38100</xdr:colOff>
          <xdr:row>21</xdr:row>
          <xdr:rowOff>0</xdr:rowOff>
        </xdr:to>
        <xdr:sp macro="" textlink="">
          <xdr:nvSpPr>
            <xdr:cNvPr id="13329" name="Check Box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200025</xdr:rowOff>
        </xdr:from>
        <xdr:to>
          <xdr:col>6</xdr:col>
          <xdr:colOff>38100</xdr:colOff>
          <xdr:row>21</xdr:row>
          <xdr:rowOff>200025</xdr:rowOff>
        </xdr:to>
        <xdr:sp macro="" textlink="">
          <xdr:nvSpPr>
            <xdr:cNvPr id="13330" name="Check Box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21</xdr:row>
          <xdr:rowOff>200025</xdr:rowOff>
        </xdr:from>
        <xdr:to>
          <xdr:col>6</xdr:col>
          <xdr:colOff>38100</xdr:colOff>
          <xdr:row>22</xdr:row>
          <xdr:rowOff>200025</xdr:rowOff>
        </xdr:to>
        <xdr:sp macro="" textlink="">
          <xdr:nvSpPr>
            <xdr:cNvPr id="13331" name="Check Box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23</xdr:row>
          <xdr:rowOff>0</xdr:rowOff>
        </xdr:from>
        <xdr:to>
          <xdr:col>6</xdr:col>
          <xdr:colOff>38100</xdr:colOff>
          <xdr:row>24</xdr:row>
          <xdr:rowOff>0</xdr:rowOff>
        </xdr:to>
        <xdr:sp macro="" textlink="">
          <xdr:nvSpPr>
            <xdr:cNvPr id="13332" name="Check Box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24</xdr:row>
          <xdr:rowOff>0</xdr:rowOff>
        </xdr:from>
        <xdr:to>
          <xdr:col>6</xdr:col>
          <xdr:colOff>38100</xdr:colOff>
          <xdr:row>25</xdr:row>
          <xdr:rowOff>0</xdr:rowOff>
        </xdr:to>
        <xdr:sp macro="" textlink="">
          <xdr:nvSpPr>
            <xdr:cNvPr id="13333" name="Check Box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25</xdr:row>
          <xdr:rowOff>0</xdr:rowOff>
        </xdr:from>
        <xdr:to>
          <xdr:col>6</xdr:col>
          <xdr:colOff>38100</xdr:colOff>
          <xdr:row>25</xdr:row>
          <xdr:rowOff>209550</xdr:rowOff>
        </xdr:to>
        <xdr:sp macro="" textlink="">
          <xdr:nvSpPr>
            <xdr:cNvPr id="13334" name="Check Box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26</xdr:row>
          <xdr:rowOff>0</xdr:rowOff>
        </xdr:from>
        <xdr:to>
          <xdr:col>6</xdr:col>
          <xdr:colOff>38100</xdr:colOff>
          <xdr:row>27</xdr:row>
          <xdr:rowOff>0</xdr:rowOff>
        </xdr:to>
        <xdr:sp macro="" textlink="">
          <xdr:nvSpPr>
            <xdr:cNvPr id="13335" name="Check Box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27</xdr:row>
          <xdr:rowOff>9525</xdr:rowOff>
        </xdr:from>
        <xdr:to>
          <xdr:col>6</xdr:col>
          <xdr:colOff>38100</xdr:colOff>
          <xdr:row>27</xdr:row>
          <xdr:rowOff>219075</xdr:rowOff>
        </xdr:to>
        <xdr:sp macro="" textlink="">
          <xdr:nvSpPr>
            <xdr:cNvPr id="13336" name="Check Box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28</xdr:row>
          <xdr:rowOff>0</xdr:rowOff>
        </xdr:from>
        <xdr:to>
          <xdr:col>6</xdr:col>
          <xdr:colOff>38100</xdr:colOff>
          <xdr:row>29</xdr:row>
          <xdr:rowOff>0</xdr:rowOff>
        </xdr:to>
        <xdr:sp macro="" textlink="">
          <xdr:nvSpPr>
            <xdr:cNvPr id="13337" name="Check Box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28</xdr:row>
          <xdr:rowOff>200025</xdr:rowOff>
        </xdr:from>
        <xdr:to>
          <xdr:col>6</xdr:col>
          <xdr:colOff>38100</xdr:colOff>
          <xdr:row>29</xdr:row>
          <xdr:rowOff>200025</xdr:rowOff>
        </xdr:to>
        <xdr:sp macro="" textlink="">
          <xdr:nvSpPr>
            <xdr:cNvPr id="13338" name="Check Box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40</xdr:row>
          <xdr:rowOff>38100</xdr:rowOff>
        </xdr:from>
        <xdr:to>
          <xdr:col>6</xdr:col>
          <xdr:colOff>38100</xdr:colOff>
          <xdr:row>40</xdr:row>
          <xdr:rowOff>247650</xdr:rowOff>
        </xdr:to>
        <xdr:sp macro="" textlink="">
          <xdr:nvSpPr>
            <xdr:cNvPr id="13339" name="Check Box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30</xdr:row>
          <xdr:rowOff>0</xdr:rowOff>
        </xdr:from>
        <xdr:to>
          <xdr:col>6</xdr:col>
          <xdr:colOff>38100</xdr:colOff>
          <xdr:row>30</xdr:row>
          <xdr:rowOff>209550</xdr:rowOff>
        </xdr:to>
        <xdr:sp macro="" textlink="">
          <xdr:nvSpPr>
            <xdr:cNvPr id="13340" name="Check Box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31</xdr:row>
          <xdr:rowOff>0</xdr:rowOff>
        </xdr:from>
        <xdr:to>
          <xdr:col>6</xdr:col>
          <xdr:colOff>38100</xdr:colOff>
          <xdr:row>32</xdr:row>
          <xdr:rowOff>0</xdr:rowOff>
        </xdr:to>
        <xdr:sp macro="" textlink="">
          <xdr:nvSpPr>
            <xdr:cNvPr id="13341" name="Check Box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32</xdr:row>
          <xdr:rowOff>0</xdr:rowOff>
        </xdr:from>
        <xdr:to>
          <xdr:col>6</xdr:col>
          <xdr:colOff>38100</xdr:colOff>
          <xdr:row>33</xdr:row>
          <xdr:rowOff>0</xdr:rowOff>
        </xdr:to>
        <xdr:sp macro="" textlink="">
          <xdr:nvSpPr>
            <xdr:cNvPr id="13342" name="Check Box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32</xdr:row>
          <xdr:rowOff>200025</xdr:rowOff>
        </xdr:from>
        <xdr:to>
          <xdr:col>6</xdr:col>
          <xdr:colOff>38100</xdr:colOff>
          <xdr:row>33</xdr:row>
          <xdr:rowOff>200025</xdr:rowOff>
        </xdr:to>
        <xdr:sp macro="" textlink="">
          <xdr:nvSpPr>
            <xdr:cNvPr id="13343" name="Check Box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34</xdr:row>
          <xdr:rowOff>0</xdr:rowOff>
        </xdr:from>
        <xdr:to>
          <xdr:col>6</xdr:col>
          <xdr:colOff>38100</xdr:colOff>
          <xdr:row>35</xdr:row>
          <xdr:rowOff>0</xdr:rowOff>
        </xdr:to>
        <xdr:sp macro="" textlink="">
          <xdr:nvSpPr>
            <xdr:cNvPr id="13344" name="Check Box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35</xdr:row>
          <xdr:rowOff>0</xdr:rowOff>
        </xdr:from>
        <xdr:to>
          <xdr:col>6</xdr:col>
          <xdr:colOff>38100</xdr:colOff>
          <xdr:row>36</xdr:row>
          <xdr:rowOff>0</xdr:rowOff>
        </xdr:to>
        <xdr:sp macro="" textlink="">
          <xdr:nvSpPr>
            <xdr:cNvPr id="13345" name="Check Box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36</xdr:row>
          <xdr:rowOff>200025</xdr:rowOff>
        </xdr:from>
        <xdr:to>
          <xdr:col>6</xdr:col>
          <xdr:colOff>38100</xdr:colOff>
          <xdr:row>37</xdr:row>
          <xdr:rowOff>200025</xdr:rowOff>
        </xdr:to>
        <xdr:sp macro="" textlink="">
          <xdr:nvSpPr>
            <xdr:cNvPr id="13346" name="Check Box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38</xdr:row>
          <xdr:rowOff>38100</xdr:rowOff>
        </xdr:from>
        <xdr:to>
          <xdr:col>6</xdr:col>
          <xdr:colOff>38100</xdr:colOff>
          <xdr:row>38</xdr:row>
          <xdr:rowOff>247650</xdr:rowOff>
        </xdr:to>
        <xdr:sp macro="" textlink="">
          <xdr:nvSpPr>
            <xdr:cNvPr id="13347" name="Check Box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39</xdr:row>
          <xdr:rowOff>0</xdr:rowOff>
        </xdr:from>
        <xdr:to>
          <xdr:col>6</xdr:col>
          <xdr:colOff>38100</xdr:colOff>
          <xdr:row>40</xdr:row>
          <xdr:rowOff>0</xdr:rowOff>
        </xdr:to>
        <xdr:sp macro="" textlink="">
          <xdr:nvSpPr>
            <xdr:cNvPr id="13348" name="Check Box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41</xdr:row>
          <xdr:rowOff>38100</xdr:rowOff>
        </xdr:from>
        <xdr:to>
          <xdr:col>6</xdr:col>
          <xdr:colOff>38100</xdr:colOff>
          <xdr:row>41</xdr:row>
          <xdr:rowOff>247650</xdr:rowOff>
        </xdr:to>
        <xdr:sp macro="" textlink="">
          <xdr:nvSpPr>
            <xdr:cNvPr id="13349" name="Check Box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42</xdr:row>
          <xdr:rowOff>47625</xdr:rowOff>
        </xdr:from>
        <xdr:to>
          <xdr:col>6</xdr:col>
          <xdr:colOff>38100</xdr:colOff>
          <xdr:row>42</xdr:row>
          <xdr:rowOff>257175</xdr:rowOff>
        </xdr:to>
        <xdr:sp macro="" textlink="">
          <xdr:nvSpPr>
            <xdr:cNvPr id="13350" name="Check Box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43</xdr:row>
          <xdr:rowOff>47625</xdr:rowOff>
        </xdr:from>
        <xdr:to>
          <xdr:col>6</xdr:col>
          <xdr:colOff>38100</xdr:colOff>
          <xdr:row>43</xdr:row>
          <xdr:rowOff>257175</xdr:rowOff>
        </xdr:to>
        <xdr:sp macro="" textlink="">
          <xdr:nvSpPr>
            <xdr:cNvPr id="13351" name="Check Box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44</xdr:row>
          <xdr:rowOff>38100</xdr:rowOff>
        </xdr:from>
        <xdr:to>
          <xdr:col>6</xdr:col>
          <xdr:colOff>38100</xdr:colOff>
          <xdr:row>44</xdr:row>
          <xdr:rowOff>247650</xdr:rowOff>
        </xdr:to>
        <xdr:sp macro="" textlink="">
          <xdr:nvSpPr>
            <xdr:cNvPr id="13352" name="Check Box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45</xdr:row>
          <xdr:rowOff>28575</xdr:rowOff>
        </xdr:from>
        <xdr:to>
          <xdr:col>6</xdr:col>
          <xdr:colOff>38100</xdr:colOff>
          <xdr:row>45</xdr:row>
          <xdr:rowOff>238125</xdr:rowOff>
        </xdr:to>
        <xdr:sp macro="" textlink="">
          <xdr:nvSpPr>
            <xdr:cNvPr id="13353" name="Check Box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46</xdr:row>
          <xdr:rowOff>47625</xdr:rowOff>
        </xdr:from>
        <xdr:to>
          <xdr:col>6</xdr:col>
          <xdr:colOff>38100</xdr:colOff>
          <xdr:row>46</xdr:row>
          <xdr:rowOff>257175</xdr:rowOff>
        </xdr:to>
        <xdr:sp macro="" textlink="">
          <xdr:nvSpPr>
            <xdr:cNvPr id="13354" name="Check Box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35</xdr:row>
          <xdr:rowOff>200025</xdr:rowOff>
        </xdr:from>
        <xdr:to>
          <xdr:col>6</xdr:col>
          <xdr:colOff>38100</xdr:colOff>
          <xdr:row>36</xdr:row>
          <xdr:rowOff>200025</xdr:rowOff>
        </xdr:to>
        <xdr:sp macro="" textlink="">
          <xdr:nvSpPr>
            <xdr:cNvPr id="13355" name="Check Box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47</xdr:row>
          <xdr:rowOff>38100</xdr:rowOff>
        </xdr:from>
        <xdr:to>
          <xdr:col>6</xdr:col>
          <xdr:colOff>38100</xdr:colOff>
          <xdr:row>47</xdr:row>
          <xdr:rowOff>247650</xdr:rowOff>
        </xdr:to>
        <xdr:sp macro="" textlink="">
          <xdr:nvSpPr>
            <xdr:cNvPr id="13356" name="Check Box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48</xdr:row>
          <xdr:rowOff>38100</xdr:rowOff>
        </xdr:from>
        <xdr:to>
          <xdr:col>6</xdr:col>
          <xdr:colOff>38100</xdr:colOff>
          <xdr:row>48</xdr:row>
          <xdr:rowOff>247650</xdr:rowOff>
        </xdr:to>
        <xdr:sp macro="" textlink="">
          <xdr:nvSpPr>
            <xdr:cNvPr id="13357" name="Check Box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50</xdr:row>
          <xdr:rowOff>0</xdr:rowOff>
        </xdr:from>
        <xdr:to>
          <xdr:col>6</xdr:col>
          <xdr:colOff>38100</xdr:colOff>
          <xdr:row>51</xdr:row>
          <xdr:rowOff>0</xdr:rowOff>
        </xdr:to>
        <xdr:sp macro="" textlink="">
          <xdr:nvSpPr>
            <xdr:cNvPr id="13358" name="Check Box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51</xdr:row>
          <xdr:rowOff>38100</xdr:rowOff>
        </xdr:from>
        <xdr:to>
          <xdr:col>6</xdr:col>
          <xdr:colOff>38100</xdr:colOff>
          <xdr:row>51</xdr:row>
          <xdr:rowOff>247650</xdr:rowOff>
        </xdr:to>
        <xdr:sp macro="" textlink="">
          <xdr:nvSpPr>
            <xdr:cNvPr id="13359" name="Check Box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52</xdr:row>
          <xdr:rowOff>47625</xdr:rowOff>
        </xdr:from>
        <xdr:to>
          <xdr:col>6</xdr:col>
          <xdr:colOff>38100</xdr:colOff>
          <xdr:row>52</xdr:row>
          <xdr:rowOff>257175</xdr:rowOff>
        </xdr:to>
        <xdr:sp macro="" textlink="">
          <xdr:nvSpPr>
            <xdr:cNvPr id="13360" name="Check Box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53</xdr:row>
          <xdr:rowOff>0</xdr:rowOff>
        </xdr:from>
        <xdr:to>
          <xdr:col>6</xdr:col>
          <xdr:colOff>38100</xdr:colOff>
          <xdr:row>54</xdr:row>
          <xdr:rowOff>0</xdr:rowOff>
        </xdr:to>
        <xdr:sp macro="" textlink="">
          <xdr:nvSpPr>
            <xdr:cNvPr id="13361" name="Check Box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54</xdr:row>
          <xdr:rowOff>38100</xdr:rowOff>
        </xdr:from>
        <xdr:to>
          <xdr:col>6</xdr:col>
          <xdr:colOff>38100</xdr:colOff>
          <xdr:row>54</xdr:row>
          <xdr:rowOff>247650</xdr:rowOff>
        </xdr:to>
        <xdr:sp macro="" textlink="">
          <xdr:nvSpPr>
            <xdr:cNvPr id="13362" name="Check Box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57</xdr:row>
          <xdr:rowOff>0</xdr:rowOff>
        </xdr:from>
        <xdr:to>
          <xdr:col>6</xdr:col>
          <xdr:colOff>38100</xdr:colOff>
          <xdr:row>58</xdr:row>
          <xdr:rowOff>0</xdr:rowOff>
        </xdr:to>
        <xdr:sp macro="" textlink="">
          <xdr:nvSpPr>
            <xdr:cNvPr id="13364" name="Check Box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58</xdr:row>
          <xdr:rowOff>0</xdr:rowOff>
        </xdr:from>
        <xdr:to>
          <xdr:col>6</xdr:col>
          <xdr:colOff>38100</xdr:colOff>
          <xdr:row>59</xdr:row>
          <xdr:rowOff>0</xdr:rowOff>
        </xdr:to>
        <xdr:sp macro="" textlink="">
          <xdr:nvSpPr>
            <xdr:cNvPr id="13365" name="Check Box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1076325</xdr:colOff>
          <xdr:row>100</xdr:row>
          <xdr:rowOff>9525</xdr:rowOff>
        </xdr:from>
        <xdr:to>
          <xdr:col>1</xdr:col>
          <xdr:colOff>1381125</xdr:colOff>
          <xdr:row>101</xdr:row>
          <xdr:rowOff>9525</xdr:rowOff>
        </xdr:to>
        <xdr:sp macro="" textlink="">
          <xdr:nvSpPr>
            <xdr:cNvPr id="13366" name="Check Box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49</xdr:row>
          <xdr:rowOff>0</xdr:rowOff>
        </xdr:from>
        <xdr:to>
          <xdr:col>6</xdr:col>
          <xdr:colOff>38100</xdr:colOff>
          <xdr:row>50</xdr:row>
          <xdr:rowOff>0</xdr:rowOff>
        </xdr:to>
        <xdr:sp macro="" textlink="">
          <xdr:nvSpPr>
            <xdr:cNvPr id="13367" name="Check Box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57</xdr:row>
          <xdr:rowOff>0</xdr:rowOff>
        </xdr:from>
        <xdr:to>
          <xdr:col>6</xdr:col>
          <xdr:colOff>38100</xdr:colOff>
          <xdr:row>58</xdr:row>
          <xdr:rowOff>0</xdr:rowOff>
        </xdr:to>
        <xdr:sp macro="" textlink="">
          <xdr:nvSpPr>
            <xdr:cNvPr id="13384" name="Check Box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55</xdr:row>
          <xdr:rowOff>9525</xdr:rowOff>
        </xdr:from>
        <xdr:to>
          <xdr:col>6</xdr:col>
          <xdr:colOff>38100</xdr:colOff>
          <xdr:row>55</xdr:row>
          <xdr:rowOff>219075</xdr:rowOff>
        </xdr:to>
        <xdr:sp macro="" textlink="">
          <xdr:nvSpPr>
            <xdr:cNvPr id="13386" name="Check Box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56</xdr:row>
          <xdr:rowOff>9525</xdr:rowOff>
        </xdr:from>
        <xdr:to>
          <xdr:col>6</xdr:col>
          <xdr:colOff>38100</xdr:colOff>
          <xdr:row>56</xdr:row>
          <xdr:rowOff>219075</xdr:rowOff>
        </xdr:to>
        <xdr:sp macro="" textlink="">
          <xdr:nvSpPr>
            <xdr:cNvPr id="13387" name="Check Box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1076325</xdr:colOff>
          <xdr:row>101</xdr:row>
          <xdr:rowOff>9525</xdr:rowOff>
        </xdr:from>
        <xdr:to>
          <xdr:col>1</xdr:col>
          <xdr:colOff>1381125</xdr:colOff>
          <xdr:row>102</xdr:row>
          <xdr:rowOff>9525</xdr:rowOff>
        </xdr:to>
        <xdr:sp macro="" textlink="">
          <xdr:nvSpPr>
            <xdr:cNvPr id="13388" name="Check Box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1076325</xdr:colOff>
          <xdr:row>102</xdr:row>
          <xdr:rowOff>38100</xdr:rowOff>
        </xdr:from>
        <xdr:to>
          <xdr:col>1</xdr:col>
          <xdr:colOff>1381125</xdr:colOff>
          <xdr:row>102</xdr:row>
          <xdr:rowOff>171450</xdr:rowOff>
        </xdr:to>
        <xdr:sp macro="" textlink="">
          <xdr:nvSpPr>
            <xdr:cNvPr id="13389" name="Check Box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1200150</xdr:colOff>
          <xdr:row>86</xdr:row>
          <xdr:rowOff>123825</xdr:rowOff>
        </xdr:from>
        <xdr:to>
          <xdr:col>2</xdr:col>
          <xdr:colOff>85725</xdr:colOff>
          <xdr:row>87</xdr:row>
          <xdr:rowOff>123825</xdr:rowOff>
        </xdr:to>
        <xdr:sp macro="" textlink="">
          <xdr:nvSpPr>
            <xdr:cNvPr id="13390" name="Check Box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1200150</xdr:colOff>
          <xdr:row>90</xdr:row>
          <xdr:rowOff>95250</xdr:rowOff>
        </xdr:from>
        <xdr:to>
          <xdr:col>2</xdr:col>
          <xdr:colOff>85725</xdr:colOff>
          <xdr:row>91</xdr:row>
          <xdr:rowOff>95250</xdr:rowOff>
        </xdr:to>
        <xdr:sp macro="" textlink="">
          <xdr:nvSpPr>
            <xdr:cNvPr id="13391" name="Check Box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59</xdr:row>
          <xdr:rowOff>38100</xdr:rowOff>
        </xdr:from>
        <xdr:to>
          <xdr:col>6</xdr:col>
          <xdr:colOff>38100</xdr:colOff>
          <xdr:row>59</xdr:row>
          <xdr:rowOff>247650</xdr:rowOff>
        </xdr:to>
        <xdr:sp macro="" textlink="">
          <xdr:nvSpPr>
            <xdr:cNvPr id="13392" name="Check Box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14</xdr:col>
      <xdr:colOff>619125</xdr:colOff>
      <xdr:row>84</xdr:row>
      <xdr:rowOff>57150</xdr:rowOff>
    </xdr:from>
    <xdr:to>
      <xdr:col>23</xdr:col>
      <xdr:colOff>571500</xdr:colOff>
      <xdr:row>106</xdr:row>
      <xdr:rowOff>42425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63200" y="19935825"/>
          <a:ext cx="6305550" cy="4690625"/>
        </a:xfrm>
        <a:prstGeom prst="rect">
          <a:avLst/>
        </a:prstGeom>
      </xdr:spPr>
    </xdr:pic>
    <xdr:clientData/>
  </xdr:twoCellAnchor>
  <xdr:twoCellAnchor editAs="oneCell">
    <xdr:from>
      <xdr:col>14</xdr:col>
      <xdr:colOff>647700</xdr:colOff>
      <xdr:row>62</xdr:row>
      <xdr:rowOff>47625</xdr:rowOff>
    </xdr:from>
    <xdr:to>
      <xdr:col>24</xdr:col>
      <xdr:colOff>294818</xdr:colOff>
      <xdr:row>83</xdr:row>
      <xdr:rowOff>171450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01275" y="15335250"/>
          <a:ext cx="6686093" cy="45053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75</xdr:row>
          <xdr:rowOff>38100</xdr:rowOff>
        </xdr:from>
        <xdr:to>
          <xdr:col>7</xdr:col>
          <xdr:colOff>514350</xdr:colOff>
          <xdr:row>76</xdr:row>
          <xdr:rowOff>57150</xdr:rowOff>
        </xdr:to>
        <xdr:sp macro="" textlink="">
          <xdr:nvSpPr>
            <xdr:cNvPr id="13395" name="CheckBox1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1200150</xdr:colOff>
          <xdr:row>85</xdr:row>
          <xdr:rowOff>0</xdr:rowOff>
        </xdr:from>
        <xdr:to>
          <xdr:col>2</xdr:col>
          <xdr:colOff>85725</xdr:colOff>
          <xdr:row>86</xdr:row>
          <xdr:rowOff>0</xdr:rowOff>
        </xdr:to>
        <xdr:sp macro="" textlink="">
          <xdr:nvSpPr>
            <xdr:cNvPr id="13396" name="Check Box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</xdr:row>
          <xdr:rowOff>0</xdr:rowOff>
        </xdr:from>
        <xdr:to>
          <xdr:col>6</xdr:col>
          <xdr:colOff>38100</xdr:colOff>
          <xdr:row>5</xdr:row>
          <xdr:rowOff>0</xdr:rowOff>
        </xdr:to>
        <xdr:sp macro="" textlink="">
          <xdr:nvSpPr>
            <xdr:cNvPr id="19457" name="Check Box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0</xdr:rowOff>
        </xdr:from>
        <xdr:to>
          <xdr:col>6</xdr:col>
          <xdr:colOff>38100</xdr:colOff>
          <xdr:row>6</xdr:row>
          <xdr:rowOff>0</xdr:rowOff>
        </xdr:to>
        <xdr:sp macro="" textlink="">
          <xdr:nvSpPr>
            <xdr:cNvPr id="19458" name="Check Box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200025</xdr:rowOff>
        </xdr:from>
        <xdr:to>
          <xdr:col>6</xdr:col>
          <xdr:colOff>38100</xdr:colOff>
          <xdr:row>6</xdr:row>
          <xdr:rowOff>200025</xdr:rowOff>
        </xdr:to>
        <xdr:sp macro="" textlink="">
          <xdr:nvSpPr>
            <xdr:cNvPr id="19459" name="Check Box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28575</xdr:rowOff>
        </xdr:from>
        <xdr:to>
          <xdr:col>6</xdr:col>
          <xdr:colOff>38100</xdr:colOff>
          <xdr:row>7</xdr:row>
          <xdr:rowOff>238125</xdr:rowOff>
        </xdr:to>
        <xdr:sp macro="" textlink="">
          <xdr:nvSpPr>
            <xdr:cNvPr id="19460" name="Check Box 4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38100</xdr:rowOff>
        </xdr:from>
        <xdr:to>
          <xdr:col>6</xdr:col>
          <xdr:colOff>38100</xdr:colOff>
          <xdr:row>8</xdr:row>
          <xdr:rowOff>247650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304800</xdr:rowOff>
        </xdr:from>
        <xdr:to>
          <xdr:col>6</xdr:col>
          <xdr:colOff>38100</xdr:colOff>
          <xdr:row>9</xdr:row>
          <xdr:rowOff>200025</xdr:rowOff>
        </xdr:to>
        <xdr:sp macro="" textlink="">
          <xdr:nvSpPr>
            <xdr:cNvPr id="19462" name="Check Box 6" hidden="1">
              <a:extLst>
                <a:ext uri="{63B3BB69-23CF-44E3-9099-C40C66FF867C}">
                  <a14:compatExt spid="_x0000_s19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9</xdr:row>
          <xdr:rowOff>200025</xdr:rowOff>
        </xdr:from>
        <xdr:to>
          <xdr:col>6</xdr:col>
          <xdr:colOff>38100</xdr:colOff>
          <xdr:row>10</xdr:row>
          <xdr:rowOff>200025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11</xdr:row>
          <xdr:rowOff>0</xdr:rowOff>
        </xdr:from>
        <xdr:to>
          <xdr:col>6</xdr:col>
          <xdr:colOff>38100</xdr:colOff>
          <xdr:row>12</xdr:row>
          <xdr:rowOff>0</xdr:rowOff>
        </xdr:to>
        <xdr:sp macro="" textlink="">
          <xdr:nvSpPr>
            <xdr:cNvPr id="19464" name="Check Box 8" hidden="1">
              <a:extLst>
                <a:ext uri="{63B3BB69-23CF-44E3-9099-C40C66FF867C}">
                  <a14:compatExt spid="_x0000_s19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12</xdr:row>
          <xdr:rowOff>0</xdr:rowOff>
        </xdr:from>
        <xdr:to>
          <xdr:col>6</xdr:col>
          <xdr:colOff>38100</xdr:colOff>
          <xdr:row>13</xdr:row>
          <xdr:rowOff>0</xdr:rowOff>
        </xdr:to>
        <xdr:sp macro="" textlink="">
          <xdr:nvSpPr>
            <xdr:cNvPr id="19465" name="Check Box 9" hidden="1">
              <a:extLst>
                <a:ext uri="{63B3BB69-23CF-44E3-9099-C40C66FF867C}">
                  <a14:compatExt spid="_x0000_s19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13</xdr:row>
          <xdr:rowOff>0</xdr:rowOff>
        </xdr:from>
        <xdr:to>
          <xdr:col>6</xdr:col>
          <xdr:colOff>38100</xdr:colOff>
          <xdr:row>14</xdr:row>
          <xdr:rowOff>0</xdr:rowOff>
        </xdr:to>
        <xdr:sp macro="" textlink="">
          <xdr:nvSpPr>
            <xdr:cNvPr id="19466" name="Check Box 10" hidden="1">
              <a:extLst>
                <a:ext uri="{63B3BB69-23CF-44E3-9099-C40C66FF867C}">
                  <a14:compatExt spid="_x0000_s19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</xdr:row>
          <xdr:rowOff>0</xdr:rowOff>
        </xdr:from>
        <xdr:to>
          <xdr:col>6</xdr:col>
          <xdr:colOff>38100</xdr:colOff>
          <xdr:row>15</xdr:row>
          <xdr:rowOff>0</xdr:rowOff>
        </xdr:to>
        <xdr:sp macro="" textlink="">
          <xdr:nvSpPr>
            <xdr:cNvPr id="19467" name="Check Box 11" hidden="1">
              <a:extLst>
                <a:ext uri="{63B3BB69-23CF-44E3-9099-C40C66FF867C}">
                  <a14:compatExt spid="_x0000_s19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15</xdr:row>
          <xdr:rowOff>0</xdr:rowOff>
        </xdr:from>
        <xdr:to>
          <xdr:col>6</xdr:col>
          <xdr:colOff>38100</xdr:colOff>
          <xdr:row>16</xdr:row>
          <xdr:rowOff>0</xdr:rowOff>
        </xdr:to>
        <xdr:sp macro="" textlink="">
          <xdr:nvSpPr>
            <xdr:cNvPr id="19468" name="Check Box 12" hidden="1">
              <a:extLst>
                <a:ext uri="{63B3BB69-23CF-44E3-9099-C40C66FF867C}">
                  <a14:compatExt spid="_x0000_s19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16</xdr:row>
          <xdr:rowOff>0</xdr:rowOff>
        </xdr:from>
        <xdr:to>
          <xdr:col>6</xdr:col>
          <xdr:colOff>38100</xdr:colOff>
          <xdr:row>17</xdr:row>
          <xdr:rowOff>0</xdr:rowOff>
        </xdr:to>
        <xdr:sp macro="" textlink="">
          <xdr:nvSpPr>
            <xdr:cNvPr id="19469" name="Check Box 13" hidden="1">
              <a:extLst>
                <a:ext uri="{63B3BB69-23CF-44E3-9099-C40C66FF867C}">
                  <a14:compatExt spid="_x0000_s19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17</xdr:row>
          <xdr:rowOff>47625</xdr:rowOff>
        </xdr:from>
        <xdr:to>
          <xdr:col>6</xdr:col>
          <xdr:colOff>38100</xdr:colOff>
          <xdr:row>18</xdr:row>
          <xdr:rowOff>9525</xdr:rowOff>
        </xdr:to>
        <xdr:sp macro="" textlink="">
          <xdr:nvSpPr>
            <xdr:cNvPr id="19470" name="Check Box 14" hidden="1">
              <a:extLst>
                <a:ext uri="{63B3BB69-23CF-44E3-9099-C40C66FF867C}">
                  <a14:compatExt spid="_x0000_s19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19</xdr:row>
          <xdr:rowOff>0</xdr:rowOff>
        </xdr:from>
        <xdr:to>
          <xdr:col>6</xdr:col>
          <xdr:colOff>38100</xdr:colOff>
          <xdr:row>19</xdr:row>
          <xdr:rowOff>209550</xdr:rowOff>
        </xdr:to>
        <xdr:sp macro="" textlink="">
          <xdr:nvSpPr>
            <xdr:cNvPr id="19471" name="Check Box 15" hidden="1">
              <a:extLst>
                <a:ext uri="{63B3BB69-23CF-44E3-9099-C40C66FF867C}">
                  <a14:compatExt spid="_x0000_s19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18</xdr:row>
          <xdr:rowOff>0</xdr:rowOff>
        </xdr:from>
        <xdr:to>
          <xdr:col>6</xdr:col>
          <xdr:colOff>38100</xdr:colOff>
          <xdr:row>19</xdr:row>
          <xdr:rowOff>0</xdr:rowOff>
        </xdr:to>
        <xdr:sp macro="" textlink="">
          <xdr:nvSpPr>
            <xdr:cNvPr id="19472" name="Check Box 16" hidden="1">
              <a:extLst>
                <a:ext uri="{63B3BB69-23CF-44E3-9099-C40C66FF867C}">
                  <a14:compatExt spid="_x0000_s19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0</xdr:rowOff>
        </xdr:from>
        <xdr:to>
          <xdr:col>6</xdr:col>
          <xdr:colOff>38100</xdr:colOff>
          <xdr:row>21</xdr:row>
          <xdr:rowOff>0</xdr:rowOff>
        </xdr:to>
        <xdr:sp macro="" textlink="">
          <xdr:nvSpPr>
            <xdr:cNvPr id="19473" name="Check Box 17" hidden="1">
              <a:extLst>
                <a:ext uri="{63B3BB69-23CF-44E3-9099-C40C66FF867C}">
                  <a14:compatExt spid="_x0000_s19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200025</xdr:rowOff>
        </xdr:from>
        <xdr:to>
          <xdr:col>6</xdr:col>
          <xdr:colOff>38100</xdr:colOff>
          <xdr:row>21</xdr:row>
          <xdr:rowOff>200025</xdr:rowOff>
        </xdr:to>
        <xdr:sp macro="" textlink="">
          <xdr:nvSpPr>
            <xdr:cNvPr id="19474" name="Check Box 18" hidden="1">
              <a:extLst>
                <a:ext uri="{63B3BB69-23CF-44E3-9099-C40C66FF867C}">
                  <a14:compatExt spid="_x0000_s19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21</xdr:row>
          <xdr:rowOff>200025</xdr:rowOff>
        </xdr:from>
        <xdr:to>
          <xdr:col>6</xdr:col>
          <xdr:colOff>38100</xdr:colOff>
          <xdr:row>22</xdr:row>
          <xdr:rowOff>200025</xdr:rowOff>
        </xdr:to>
        <xdr:sp macro="" textlink="">
          <xdr:nvSpPr>
            <xdr:cNvPr id="19475" name="Check Box 19" hidden="1">
              <a:extLst>
                <a:ext uri="{63B3BB69-23CF-44E3-9099-C40C66FF867C}">
                  <a14:compatExt spid="_x0000_s19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23</xdr:row>
          <xdr:rowOff>0</xdr:rowOff>
        </xdr:from>
        <xdr:to>
          <xdr:col>6</xdr:col>
          <xdr:colOff>38100</xdr:colOff>
          <xdr:row>24</xdr:row>
          <xdr:rowOff>0</xdr:rowOff>
        </xdr:to>
        <xdr:sp macro="" textlink="">
          <xdr:nvSpPr>
            <xdr:cNvPr id="19476" name="Check Box 20" hidden="1">
              <a:extLst>
                <a:ext uri="{63B3BB69-23CF-44E3-9099-C40C66FF867C}">
                  <a14:compatExt spid="_x0000_s19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24</xdr:row>
          <xdr:rowOff>0</xdr:rowOff>
        </xdr:from>
        <xdr:to>
          <xdr:col>6</xdr:col>
          <xdr:colOff>38100</xdr:colOff>
          <xdr:row>25</xdr:row>
          <xdr:rowOff>0</xdr:rowOff>
        </xdr:to>
        <xdr:sp macro="" textlink="">
          <xdr:nvSpPr>
            <xdr:cNvPr id="19477" name="Check Box 21" hidden="1">
              <a:extLst>
                <a:ext uri="{63B3BB69-23CF-44E3-9099-C40C66FF867C}">
                  <a14:compatExt spid="_x0000_s19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25</xdr:row>
          <xdr:rowOff>0</xdr:rowOff>
        </xdr:from>
        <xdr:to>
          <xdr:col>6</xdr:col>
          <xdr:colOff>38100</xdr:colOff>
          <xdr:row>26</xdr:row>
          <xdr:rowOff>0</xdr:rowOff>
        </xdr:to>
        <xdr:sp macro="" textlink="">
          <xdr:nvSpPr>
            <xdr:cNvPr id="19478" name="Check Box 22" hidden="1">
              <a:extLst>
                <a:ext uri="{63B3BB69-23CF-44E3-9099-C40C66FF867C}">
                  <a14:compatExt spid="_x0000_s19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26</xdr:row>
          <xdr:rowOff>0</xdr:rowOff>
        </xdr:from>
        <xdr:to>
          <xdr:col>6</xdr:col>
          <xdr:colOff>38100</xdr:colOff>
          <xdr:row>26</xdr:row>
          <xdr:rowOff>209550</xdr:rowOff>
        </xdr:to>
        <xdr:sp macro="" textlink="">
          <xdr:nvSpPr>
            <xdr:cNvPr id="19479" name="Check Box 23" hidden="1">
              <a:extLst>
                <a:ext uri="{63B3BB69-23CF-44E3-9099-C40C66FF867C}">
                  <a14:compatExt spid="_x0000_s19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27</xdr:row>
          <xdr:rowOff>9525</xdr:rowOff>
        </xdr:from>
        <xdr:to>
          <xdr:col>6</xdr:col>
          <xdr:colOff>38100</xdr:colOff>
          <xdr:row>27</xdr:row>
          <xdr:rowOff>219075</xdr:rowOff>
        </xdr:to>
        <xdr:sp macro="" textlink="">
          <xdr:nvSpPr>
            <xdr:cNvPr id="19480" name="Check Box 24" hidden="1">
              <a:extLst>
                <a:ext uri="{63B3BB69-23CF-44E3-9099-C40C66FF867C}">
                  <a14:compatExt spid="_x0000_s19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28</xdr:row>
          <xdr:rowOff>0</xdr:rowOff>
        </xdr:from>
        <xdr:to>
          <xdr:col>6</xdr:col>
          <xdr:colOff>38100</xdr:colOff>
          <xdr:row>29</xdr:row>
          <xdr:rowOff>0</xdr:rowOff>
        </xdr:to>
        <xdr:sp macro="" textlink="">
          <xdr:nvSpPr>
            <xdr:cNvPr id="19481" name="Check Box 25" hidden="1">
              <a:extLst>
                <a:ext uri="{63B3BB69-23CF-44E3-9099-C40C66FF867C}">
                  <a14:compatExt spid="_x0000_s19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28</xdr:row>
          <xdr:rowOff>200025</xdr:rowOff>
        </xdr:from>
        <xdr:to>
          <xdr:col>6</xdr:col>
          <xdr:colOff>38100</xdr:colOff>
          <xdr:row>29</xdr:row>
          <xdr:rowOff>200025</xdr:rowOff>
        </xdr:to>
        <xdr:sp macro="" textlink="">
          <xdr:nvSpPr>
            <xdr:cNvPr id="19482" name="Check Box 26" hidden="1">
              <a:extLst>
                <a:ext uri="{63B3BB69-23CF-44E3-9099-C40C66FF867C}">
                  <a14:compatExt spid="_x0000_s19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40</xdr:row>
          <xdr:rowOff>38100</xdr:rowOff>
        </xdr:from>
        <xdr:to>
          <xdr:col>6</xdr:col>
          <xdr:colOff>38100</xdr:colOff>
          <xdr:row>40</xdr:row>
          <xdr:rowOff>247650</xdr:rowOff>
        </xdr:to>
        <xdr:sp macro="" textlink="">
          <xdr:nvSpPr>
            <xdr:cNvPr id="19483" name="Check Box 27" hidden="1">
              <a:extLst>
                <a:ext uri="{63B3BB69-23CF-44E3-9099-C40C66FF867C}">
                  <a14:compatExt spid="_x0000_s19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30</xdr:row>
          <xdr:rowOff>0</xdr:rowOff>
        </xdr:from>
        <xdr:to>
          <xdr:col>6</xdr:col>
          <xdr:colOff>38100</xdr:colOff>
          <xdr:row>30</xdr:row>
          <xdr:rowOff>209550</xdr:rowOff>
        </xdr:to>
        <xdr:sp macro="" textlink="">
          <xdr:nvSpPr>
            <xdr:cNvPr id="19484" name="Check Box 28" hidden="1">
              <a:extLst>
                <a:ext uri="{63B3BB69-23CF-44E3-9099-C40C66FF867C}">
                  <a14:compatExt spid="_x0000_s19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31</xdr:row>
          <xdr:rowOff>0</xdr:rowOff>
        </xdr:from>
        <xdr:to>
          <xdr:col>6</xdr:col>
          <xdr:colOff>38100</xdr:colOff>
          <xdr:row>32</xdr:row>
          <xdr:rowOff>0</xdr:rowOff>
        </xdr:to>
        <xdr:sp macro="" textlink="">
          <xdr:nvSpPr>
            <xdr:cNvPr id="19485" name="Check Box 29" hidden="1">
              <a:extLst>
                <a:ext uri="{63B3BB69-23CF-44E3-9099-C40C66FF867C}">
                  <a14:compatExt spid="_x0000_s19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32</xdr:row>
          <xdr:rowOff>0</xdr:rowOff>
        </xdr:from>
        <xdr:to>
          <xdr:col>6</xdr:col>
          <xdr:colOff>38100</xdr:colOff>
          <xdr:row>33</xdr:row>
          <xdr:rowOff>0</xdr:rowOff>
        </xdr:to>
        <xdr:sp macro="" textlink="">
          <xdr:nvSpPr>
            <xdr:cNvPr id="19486" name="Check Box 30" hidden="1">
              <a:extLst>
                <a:ext uri="{63B3BB69-23CF-44E3-9099-C40C66FF867C}">
                  <a14:compatExt spid="_x0000_s19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32</xdr:row>
          <xdr:rowOff>200025</xdr:rowOff>
        </xdr:from>
        <xdr:to>
          <xdr:col>6</xdr:col>
          <xdr:colOff>38100</xdr:colOff>
          <xdr:row>33</xdr:row>
          <xdr:rowOff>200025</xdr:rowOff>
        </xdr:to>
        <xdr:sp macro="" textlink="">
          <xdr:nvSpPr>
            <xdr:cNvPr id="19487" name="Check Box 31" hidden="1">
              <a:extLst>
                <a:ext uri="{63B3BB69-23CF-44E3-9099-C40C66FF867C}">
                  <a14:compatExt spid="_x0000_s19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34</xdr:row>
          <xdr:rowOff>0</xdr:rowOff>
        </xdr:from>
        <xdr:to>
          <xdr:col>6</xdr:col>
          <xdr:colOff>38100</xdr:colOff>
          <xdr:row>35</xdr:row>
          <xdr:rowOff>0</xdr:rowOff>
        </xdr:to>
        <xdr:sp macro="" textlink="">
          <xdr:nvSpPr>
            <xdr:cNvPr id="19488" name="Check Box 32" hidden="1">
              <a:extLst>
                <a:ext uri="{63B3BB69-23CF-44E3-9099-C40C66FF867C}">
                  <a14:compatExt spid="_x0000_s19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35</xdr:row>
          <xdr:rowOff>0</xdr:rowOff>
        </xdr:from>
        <xdr:to>
          <xdr:col>6</xdr:col>
          <xdr:colOff>38100</xdr:colOff>
          <xdr:row>36</xdr:row>
          <xdr:rowOff>0</xdr:rowOff>
        </xdr:to>
        <xdr:sp macro="" textlink="">
          <xdr:nvSpPr>
            <xdr:cNvPr id="19489" name="Check Box 33" hidden="1">
              <a:extLst>
                <a:ext uri="{63B3BB69-23CF-44E3-9099-C40C66FF867C}">
                  <a14:compatExt spid="_x0000_s19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36</xdr:row>
          <xdr:rowOff>200025</xdr:rowOff>
        </xdr:from>
        <xdr:to>
          <xdr:col>6</xdr:col>
          <xdr:colOff>38100</xdr:colOff>
          <xdr:row>37</xdr:row>
          <xdr:rowOff>200025</xdr:rowOff>
        </xdr:to>
        <xdr:sp macro="" textlink="">
          <xdr:nvSpPr>
            <xdr:cNvPr id="19490" name="Check Box 34" hidden="1">
              <a:extLst>
                <a:ext uri="{63B3BB69-23CF-44E3-9099-C40C66FF867C}">
                  <a14:compatExt spid="_x0000_s19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38</xdr:row>
          <xdr:rowOff>38100</xdr:rowOff>
        </xdr:from>
        <xdr:to>
          <xdr:col>6</xdr:col>
          <xdr:colOff>38100</xdr:colOff>
          <xdr:row>38</xdr:row>
          <xdr:rowOff>247650</xdr:rowOff>
        </xdr:to>
        <xdr:sp macro="" textlink="">
          <xdr:nvSpPr>
            <xdr:cNvPr id="19491" name="Check Box 35" hidden="1">
              <a:extLst>
                <a:ext uri="{63B3BB69-23CF-44E3-9099-C40C66FF867C}">
                  <a14:compatExt spid="_x0000_s19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39</xdr:row>
          <xdr:rowOff>0</xdr:rowOff>
        </xdr:from>
        <xdr:to>
          <xdr:col>6</xdr:col>
          <xdr:colOff>38100</xdr:colOff>
          <xdr:row>40</xdr:row>
          <xdr:rowOff>0</xdr:rowOff>
        </xdr:to>
        <xdr:sp macro="" textlink="">
          <xdr:nvSpPr>
            <xdr:cNvPr id="19492" name="Check Box 36" hidden="1">
              <a:extLst>
                <a:ext uri="{63B3BB69-23CF-44E3-9099-C40C66FF867C}">
                  <a14:compatExt spid="_x0000_s19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41</xdr:row>
          <xdr:rowOff>38100</xdr:rowOff>
        </xdr:from>
        <xdr:to>
          <xdr:col>6</xdr:col>
          <xdr:colOff>38100</xdr:colOff>
          <xdr:row>41</xdr:row>
          <xdr:rowOff>247650</xdr:rowOff>
        </xdr:to>
        <xdr:sp macro="" textlink="">
          <xdr:nvSpPr>
            <xdr:cNvPr id="19493" name="Check Box 37" hidden="1">
              <a:extLst>
                <a:ext uri="{63B3BB69-23CF-44E3-9099-C40C66FF867C}">
                  <a14:compatExt spid="_x0000_s19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42</xdr:row>
          <xdr:rowOff>47625</xdr:rowOff>
        </xdr:from>
        <xdr:to>
          <xdr:col>6</xdr:col>
          <xdr:colOff>38100</xdr:colOff>
          <xdr:row>42</xdr:row>
          <xdr:rowOff>257175</xdr:rowOff>
        </xdr:to>
        <xdr:sp macro="" textlink="">
          <xdr:nvSpPr>
            <xdr:cNvPr id="19494" name="Check Box 38" hidden="1">
              <a:extLst>
                <a:ext uri="{63B3BB69-23CF-44E3-9099-C40C66FF867C}">
                  <a14:compatExt spid="_x0000_s19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43</xdr:row>
          <xdr:rowOff>47625</xdr:rowOff>
        </xdr:from>
        <xdr:to>
          <xdr:col>6</xdr:col>
          <xdr:colOff>38100</xdr:colOff>
          <xdr:row>43</xdr:row>
          <xdr:rowOff>257175</xdr:rowOff>
        </xdr:to>
        <xdr:sp macro="" textlink="">
          <xdr:nvSpPr>
            <xdr:cNvPr id="19495" name="Check Box 39" hidden="1">
              <a:extLst>
                <a:ext uri="{63B3BB69-23CF-44E3-9099-C40C66FF867C}">
                  <a14:compatExt spid="_x0000_s19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44</xdr:row>
          <xdr:rowOff>38100</xdr:rowOff>
        </xdr:from>
        <xdr:to>
          <xdr:col>6</xdr:col>
          <xdr:colOff>38100</xdr:colOff>
          <xdr:row>44</xdr:row>
          <xdr:rowOff>247650</xdr:rowOff>
        </xdr:to>
        <xdr:sp macro="" textlink="">
          <xdr:nvSpPr>
            <xdr:cNvPr id="19496" name="Check Box 40" hidden="1">
              <a:extLst>
                <a:ext uri="{63B3BB69-23CF-44E3-9099-C40C66FF867C}">
                  <a14:compatExt spid="_x0000_s19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45</xdr:row>
          <xdr:rowOff>28575</xdr:rowOff>
        </xdr:from>
        <xdr:to>
          <xdr:col>6</xdr:col>
          <xdr:colOff>38100</xdr:colOff>
          <xdr:row>45</xdr:row>
          <xdr:rowOff>238125</xdr:rowOff>
        </xdr:to>
        <xdr:sp macro="" textlink="">
          <xdr:nvSpPr>
            <xdr:cNvPr id="19497" name="Check Box 41" hidden="1">
              <a:extLst>
                <a:ext uri="{63B3BB69-23CF-44E3-9099-C40C66FF867C}">
                  <a14:compatExt spid="_x0000_s19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46</xdr:row>
          <xdr:rowOff>47625</xdr:rowOff>
        </xdr:from>
        <xdr:to>
          <xdr:col>6</xdr:col>
          <xdr:colOff>38100</xdr:colOff>
          <xdr:row>46</xdr:row>
          <xdr:rowOff>257175</xdr:rowOff>
        </xdr:to>
        <xdr:sp macro="" textlink="">
          <xdr:nvSpPr>
            <xdr:cNvPr id="19498" name="Check Box 42" hidden="1">
              <a:extLst>
                <a:ext uri="{63B3BB69-23CF-44E3-9099-C40C66FF867C}">
                  <a14:compatExt spid="_x0000_s19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35</xdr:row>
          <xdr:rowOff>200025</xdr:rowOff>
        </xdr:from>
        <xdr:to>
          <xdr:col>6</xdr:col>
          <xdr:colOff>38100</xdr:colOff>
          <xdr:row>36</xdr:row>
          <xdr:rowOff>200025</xdr:rowOff>
        </xdr:to>
        <xdr:sp macro="" textlink="">
          <xdr:nvSpPr>
            <xdr:cNvPr id="19499" name="Check Box 43" hidden="1">
              <a:extLst>
                <a:ext uri="{63B3BB69-23CF-44E3-9099-C40C66FF867C}">
                  <a14:compatExt spid="_x0000_s19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47</xdr:row>
          <xdr:rowOff>38100</xdr:rowOff>
        </xdr:from>
        <xdr:to>
          <xdr:col>6</xdr:col>
          <xdr:colOff>38100</xdr:colOff>
          <xdr:row>47</xdr:row>
          <xdr:rowOff>247650</xdr:rowOff>
        </xdr:to>
        <xdr:sp macro="" textlink="">
          <xdr:nvSpPr>
            <xdr:cNvPr id="19500" name="Check Box 44" hidden="1">
              <a:extLst>
                <a:ext uri="{63B3BB69-23CF-44E3-9099-C40C66FF867C}">
                  <a14:compatExt spid="_x0000_s19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48</xdr:row>
          <xdr:rowOff>38100</xdr:rowOff>
        </xdr:from>
        <xdr:to>
          <xdr:col>6</xdr:col>
          <xdr:colOff>38100</xdr:colOff>
          <xdr:row>48</xdr:row>
          <xdr:rowOff>247650</xdr:rowOff>
        </xdr:to>
        <xdr:sp macro="" textlink="">
          <xdr:nvSpPr>
            <xdr:cNvPr id="19501" name="Check Box 45" hidden="1">
              <a:extLst>
                <a:ext uri="{63B3BB69-23CF-44E3-9099-C40C66FF867C}">
                  <a14:compatExt spid="_x0000_s19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50</xdr:row>
          <xdr:rowOff>0</xdr:rowOff>
        </xdr:from>
        <xdr:to>
          <xdr:col>6</xdr:col>
          <xdr:colOff>38100</xdr:colOff>
          <xdr:row>51</xdr:row>
          <xdr:rowOff>0</xdr:rowOff>
        </xdr:to>
        <xdr:sp macro="" textlink="">
          <xdr:nvSpPr>
            <xdr:cNvPr id="19502" name="Check Box 46" hidden="1">
              <a:extLst>
                <a:ext uri="{63B3BB69-23CF-44E3-9099-C40C66FF867C}">
                  <a14:compatExt spid="_x0000_s19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51</xdr:row>
          <xdr:rowOff>38100</xdr:rowOff>
        </xdr:from>
        <xdr:to>
          <xdr:col>6</xdr:col>
          <xdr:colOff>38100</xdr:colOff>
          <xdr:row>51</xdr:row>
          <xdr:rowOff>247650</xdr:rowOff>
        </xdr:to>
        <xdr:sp macro="" textlink="">
          <xdr:nvSpPr>
            <xdr:cNvPr id="19503" name="Check Box 47" hidden="1">
              <a:extLst>
                <a:ext uri="{63B3BB69-23CF-44E3-9099-C40C66FF867C}">
                  <a14:compatExt spid="_x0000_s19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52</xdr:row>
          <xdr:rowOff>47625</xdr:rowOff>
        </xdr:from>
        <xdr:to>
          <xdr:col>6</xdr:col>
          <xdr:colOff>38100</xdr:colOff>
          <xdr:row>52</xdr:row>
          <xdr:rowOff>257175</xdr:rowOff>
        </xdr:to>
        <xdr:sp macro="" textlink="">
          <xdr:nvSpPr>
            <xdr:cNvPr id="19504" name="Check Box 48" hidden="1">
              <a:extLst>
                <a:ext uri="{63B3BB69-23CF-44E3-9099-C40C66FF867C}">
                  <a14:compatExt spid="_x0000_s19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53</xdr:row>
          <xdr:rowOff>0</xdr:rowOff>
        </xdr:from>
        <xdr:to>
          <xdr:col>6</xdr:col>
          <xdr:colOff>38100</xdr:colOff>
          <xdr:row>54</xdr:row>
          <xdr:rowOff>0</xdr:rowOff>
        </xdr:to>
        <xdr:sp macro="" textlink="">
          <xdr:nvSpPr>
            <xdr:cNvPr id="19505" name="Check Box 49" hidden="1">
              <a:extLst>
                <a:ext uri="{63B3BB69-23CF-44E3-9099-C40C66FF867C}">
                  <a14:compatExt spid="_x0000_s19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54</xdr:row>
          <xdr:rowOff>38100</xdr:rowOff>
        </xdr:from>
        <xdr:to>
          <xdr:col>6</xdr:col>
          <xdr:colOff>38100</xdr:colOff>
          <xdr:row>54</xdr:row>
          <xdr:rowOff>247650</xdr:rowOff>
        </xdr:to>
        <xdr:sp macro="" textlink="">
          <xdr:nvSpPr>
            <xdr:cNvPr id="19506" name="Check Box 50" hidden="1">
              <a:extLst>
                <a:ext uri="{63B3BB69-23CF-44E3-9099-C40C66FF867C}">
                  <a14:compatExt spid="_x0000_s19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56</xdr:row>
          <xdr:rowOff>0</xdr:rowOff>
        </xdr:from>
        <xdr:to>
          <xdr:col>6</xdr:col>
          <xdr:colOff>38100</xdr:colOff>
          <xdr:row>57</xdr:row>
          <xdr:rowOff>0</xdr:rowOff>
        </xdr:to>
        <xdr:sp macro="" textlink="">
          <xdr:nvSpPr>
            <xdr:cNvPr id="19507" name="Check Box 51" hidden="1">
              <a:extLst>
                <a:ext uri="{63B3BB69-23CF-44E3-9099-C40C66FF867C}">
                  <a14:compatExt spid="_x0000_s19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57</xdr:row>
          <xdr:rowOff>0</xdr:rowOff>
        </xdr:from>
        <xdr:to>
          <xdr:col>6</xdr:col>
          <xdr:colOff>38100</xdr:colOff>
          <xdr:row>58</xdr:row>
          <xdr:rowOff>0</xdr:rowOff>
        </xdr:to>
        <xdr:sp macro="" textlink="">
          <xdr:nvSpPr>
            <xdr:cNvPr id="19508" name="Check Box 52" hidden="1">
              <a:extLst>
                <a:ext uri="{63B3BB69-23CF-44E3-9099-C40C66FF867C}">
                  <a14:compatExt spid="_x0000_s19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49</xdr:row>
          <xdr:rowOff>0</xdr:rowOff>
        </xdr:from>
        <xdr:to>
          <xdr:col>6</xdr:col>
          <xdr:colOff>38100</xdr:colOff>
          <xdr:row>50</xdr:row>
          <xdr:rowOff>0</xdr:rowOff>
        </xdr:to>
        <xdr:sp macro="" textlink="">
          <xdr:nvSpPr>
            <xdr:cNvPr id="19510" name="Check Box 54" hidden="1">
              <a:extLst>
                <a:ext uri="{63B3BB69-23CF-44E3-9099-C40C66FF867C}">
                  <a14:compatExt spid="_x0000_s19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56</xdr:row>
          <xdr:rowOff>0</xdr:rowOff>
        </xdr:from>
        <xdr:to>
          <xdr:col>6</xdr:col>
          <xdr:colOff>38100</xdr:colOff>
          <xdr:row>57</xdr:row>
          <xdr:rowOff>0</xdr:rowOff>
        </xdr:to>
        <xdr:sp macro="" textlink="">
          <xdr:nvSpPr>
            <xdr:cNvPr id="19511" name="Check Box 55" hidden="1">
              <a:extLst>
                <a:ext uri="{63B3BB69-23CF-44E3-9099-C40C66FF867C}">
                  <a14:compatExt spid="_x0000_s19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55</xdr:row>
          <xdr:rowOff>9525</xdr:rowOff>
        </xdr:from>
        <xdr:to>
          <xdr:col>6</xdr:col>
          <xdr:colOff>38100</xdr:colOff>
          <xdr:row>55</xdr:row>
          <xdr:rowOff>219075</xdr:rowOff>
        </xdr:to>
        <xdr:sp macro="" textlink="">
          <xdr:nvSpPr>
            <xdr:cNvPr id="19512" name="Check Box 56" hidden="1">
              <a:extLst>
                <a:ext uri="{63B3BB69-23CF-44E3-9099-C40C66FF867C}">
                  <a14:compatExt spid="_x0000_s19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56</xdr:row>
          <xdr:rowOff>0</xdr:rowOff>
        </xdr:from>
        <xdr:to>
          <xdr:col>6</xdr:col>
          <xdr:colOff>38100</xdr:colOff>
          <xdr:row>57</xdr:row>
          <xdr:rowOff>0</xdr:rowOff>
        </xdr:to>
        <xdr:sp macro="" textlink="">
          <xdr:nvSpPr>
            <xdr:cNvPr id="19513" name="Check Box 57" hidden="1">
              <a:extLst>
                <a:ext uri="{63B3BB69-23CF-44E3-9099-C40C66FF867C}">
                  <a14:compatExt spid="_x0000_s19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84</xdr:row>
          <xdr:rowOff>95250</xdr:rowOff>
        </xdr:from>
        <xdr:to>
          <xdr:col>2</xdr:col>
          <xdr:colOff>114300</xdr:colOff>
          <xdr:row>85</xdr:row>
          <xdr:rowOff>95250</xdr:rowOff>
        </xdr:to>
        <xdr:sp macro="" textlink="">
          <xdr:nvSpPr>
            <xdr:cNvPr id="19516" name="Check Box 60" hidden="1">
              <a:extLst>
                <a:ext uri="{63B3BB69-23CF-44E3-9099-C40C66FF867C}">
                  <a14:compatExt spid="_x0000_s19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1219200</xdr:colOff>
          <xdr:row>88</xdr:row>
          <xdr:rowOff>95250</xdr:rowOff>
        </xdr:from>
        <xdr:to>
          <xdr:col>2</xdr:col>
          <xdr:colOff>104775</xdr:colOff>
          <xdr:row>89</xdr:row>
          <xdr:rowOff>95250</xdr:rowOff>
        </xdr:to>
        <xdr:sp macro="" textlink="">
          <xdr:nvSpPr>
            <xdr:cNvPr id="19517" name="Check Box 61" hidden="1">
              <a:extLst>
                <a:ext uri="{63B3BB69-23CF-44E3-9099-C40C66FF867C}">
                  <a14:compatExt spid="_x0000_s19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58</xdr:row>
          <xdr:rowOff>38100</xdr:rowOff>
        </xdr:from>
        <xdr:to>
          <xdr:col>6</xdr:col>
          <xdr:colOff>38100</xdr:colOff>
          <xdr:row>58</xdr:row>
          <xdr:rowOff>247650</xdr:rowOff>
        </xdr:to>
        <xdr:sp macro="" textlink="">
          <xdr:nvSpPr>
            <xdr:cNvPr id="19518" name="Check Box 62" hidden="1">
              <a:extLst>
                <a:ext uri="{63B3BB69-23CF-44E3-9099-C40C66FF867C}">
                  <a14:compatExt spid="_x0000_s19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14</xdr:col>
      <xdr:colOff>539748</xdr:colOff>
      <xdr:row>63</xdr:row>
      <xdr:rowOff>63488</xdr:rowOff>
    </xdr:from>
    <xdr:to>
      <xdr:col>25</xdr:col>
      <xdr:colOff>238250</xdr:colOff>
      <xdr:row>80</xdr:row>
      <xdr:rowOff>169322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74248" y="15525738"/>
          <a:ext cx="7434919" cy="3704167"/>
        </a:xfrm>
        <a:prstGeom prst="rect">
          <a:avLst/>
        </a:prstGeom>
      </xdr:spPr>
    </xdr:pic>
    <xdr:clientData/>
  </xdr:twoCellAnchor>
  <xdr:twoCellAnchor editAs="oneCell">
    <xdr:from>
      <xdr:col>14</xdr:col>
      <xdr:colOff>563633</xdr:colOff>
      <xdr:row>82</xdr:row>
      <xdr:rowOff>50847</xdr:rowOff>
    </xdr:from>
    <xdr:to>
      <xdr:col>25</xdr:col>
      <xdr:colOff>140299</xdr:colOff>
      <xdr:row>104</xdr:row>
      <xdr:rowOff>41586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79133" y="19377072"/>
          <a:ext cx="7301441" cy="469608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82</xdr:row>
          <xdr:rowOff>200025</xdr:rowOff>
        </xdr:from>
        <xdr:to>
          <xdr:col>2</xdr:col>
          <xdr:colOff>123825</xdr:colOff>
          <xdr:row>83</xdr:row>
          <xdr:rowOff>200025</xdr:rowOff>
        </xdr:to>
        <xdr:sp macro="" textlink="">
          <xdr:nvSpPr>
            <xdr:cNvPr id="19524" name="Check Box 68" hidden="1">
              <a:extLst>
                <a:ext uri="{63B3BB69-23CF-44E3-9099-C40C66FF867C}">
                  <a14:compatExt spid="_x0000_s19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</xdr:row>
          <xdr:rowOff>0</xdr:rowOff>
        </xdr:from>
        <xdr:to>
          <xdr:col>6</xdr:col>
          <xdr:colOff>38100</xdr:colOff>
          <xdr:row>5</xdr:row>
          <xdr:rowOff>0</xdr:rowOff>
        </xdr:to>
        <xdr:sp macro="" textlink="">
          <xdr:nvSpPr>
            <xdr:cNvPr id="21505" name="Check Box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0</xdr:rowOff>
        </xdr:from>
        <xdr:to>
          <xdr:col>6</xdr:col>
          <xdr:colOff>38100</xdr:colOff>
          <xdr:row>6</xdr:row>
          <xdr:rowOff>0</xdr:rowOff>
        </xdr:to>
        <xdr:sp macro="" textlink="">
          <xdr:nvSpPr>
            <xdr:cNvPr id="21506" name="Check Box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200025</xdr:rowOff>
        </xdr:from>
        <xdr:to>
          <xdr:col>6</xdr:col>
          <xdr:colOff>38100</xdr:colOff>
          <xdr:row>6</xdr:row>
          <xdr:rowOff>200025</xdr:rowOff>
        </xdr:to>
        <xdr:sp macro="" textlink="">
          <xdr:nvSpPr>
            <xdr:cNvPr id="21507" name="Check Box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28575</xdr:rowOff>
        </xdr:from>
        <xdr:to>
          <xdr:col>6</xdr:col>
          <xdr:colOff>38100</xdr:colOff>
          <xdr:row>7</xdr:row>
          <xdr:rowOff>238125</xdr:rowOff>
        </xdr:to>
        <xdr:sp macro="" textlink="">
          <xdr:nvSpPr>
            <xdr:cNvPr id="21508" name="Check Box 4" hidden="1">
              <a:extLst>
                <a:ext uri="{63B3BB69-23CF-44E3-9099-C40C66FF867C}">
                  <a14:compatExt spid="_x0000_s21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38100</xdr:rowOff>
        </xdr:from>
        <xdr:to>
          <xdr:col>6</xdr:col>
          <xdr:colOff>38100</xdr:colOff>
          <xdr:row>8</xdr:row>
          <xdr:rowOff>247650</xdr:rowOff>
        </xdr:to>
        <xdr:sp macro="" textlink="">
          <xdr:nvSpPr>
            <xdr:cNvPr id="21509" name="Check Box 5" hidden="1">
              <a:extLst>
                <a:ext uri="{63B3BB69-23CF-44E3-9099-C40C66FF867C}">
                  <a14:compatExt spid="_x0000_s21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304800</xdr:rowOff>
        </xdr:from>
        <xdr:to>
          <xdr:col>6</xdr:col>
          <xdr:colOff>38100</xdr:colOff>
          <xdr:row>9</xdr:row>
          <xdr:rowOff>200025</xdr:rowOff>
        </xdr:to>
        <xdr:sp macro="" textlink="">
          <xdr:nvSpPr>
            <xdr:cNvPr id="21510" name="Check Box 6" hidden="1">
              <a:extLst>
                <a:ext uri="{63B3BB69-23CF-44E3-9099-C40C66FF867C}">
                  <a14:compatExt spid="_x0000_s21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9</xdr:row>
          <xdr:rowOff>200025</xdr:rowOff>
        </xdr:from>
        <xdr:to>
          <xdr:col>6</xdr:col>
          <xdr:colOff>38100</xdr:colOff>
          <xdr:row>10</xdr:row>
          <xdr:rowOff>200025</xdr:rowOff>
        </xdr:to>
        <xdr:sp macro="" textlink="">
          <xdr:nvSpPr>
            <xdr:cNvPr id="21511" name="Check Box 7" hidden="1">
              <a:extLst>
                <a:ext uri="{63B3BB69-23CF-44E3-9099-C40C66FF867C}">
                  <a14:compatExt spid="_x0000_s21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11</xdr:row>
          <xdr:rowOff>0</xdr:rowOff>
        </xdr:from>
        <xdr:to>
          <xdr:col>6</xdr:col>
          <xdr:colOff>38100</xdr:colOff>
          <xdr:row>12</xdr:row>
          <xdr:rowOff>0</xdr:rowOff>
        </xdr:to>
        <xdr:sp macro="" textlink="">
          <xdr:nvSpPr>
            <xdr:cNvPr id="21512" name="Check Box 8" hidden="1">
              <a:extLst>
                <a:ext uri="{63B3BB69-23CF-44E3-9099-C40C66FF867C}">
                  <a14:compatExt spid="_x0000_s21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12</xdr:row>
          <xdr:rowOff>0</xdr:rowOff>
        </xdr:from>
        <xdr:to>
          <xdr:col>6</xdr:col>
          <xdr:colOff>38100</xdr:colOff>
          <xdr:row>13</xdr:row>
          <xdr:rowOff>0</xdr:rowOff>
        </xdr:to>
        <xdr:sp macro="" textlink="">
          <xdr:nvSpPr>
            <xdr:cNvPr id="21513" name="Check Box 9" hidden="1">
              <a:extLst>
                <a:ext uri="{63B3BB69-23CF-44E3-9099-C40C66FF867C}">
                  <a14:compatExt spid="_x0000_s21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13</xdr:row>
          <xdr:rowOff>0</xdr:rowOff>
        </xdr:from>
        <xdr:to>
          <xdr:col>6</xdr:col>
          <xdr:colOff>38100</xdr:colOff>
          <xdr:row>14</xdr:row>
          <xdr:rowOff>0</xdr:rowOff>
        </xdr:to>
        <xdr:sp macro="" textlink="">
          <xdr:nvSpPr>
            <xdr:cNvPr id="21514" name="Check Box 10" hidden="1">
              <a:extLst>
                <a:ext uri="{63B3BB69-23CF-44E3-9099-C40C66FF867C}">
                  <a14:compatExt spid="_x0000_s21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</xdr:row>
          <xdr:rowOff>0</xdr:rowOff>
        </xdr:from>
        <xdr:to>
          <xdr:col>6</xdr:col>
          <xdr:colOff>38100</xdr:colOff>
          <xdr:row>15</xdr:row>
          <xdr:rowOff>0</xdr:rowOff>
        </xdr:to>
        <xdr:sp macro="" textlink="">
          <xdr:nvSpPr>
            <xdr:cNvPr id="21515" name="Check Box 11" hidden="1">
              <a:extLst>
                <a:ext uri="{63B3BB69-23CF-44E3-9099-C40C66FF867C}">
                  <a14:compatExt spid="_x0000_s21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15</xdr:row>
          <xdr:rowOff>0</xdr:rowOff>
        </xdr:from>
        <xdr:to>
          <xdr:col>6</xdr:col>
          <xdr:colOff>38100</xdr:colOff>
          <xdr:row>16</xdr:row>
          <xdr:rowOff>0</xdr:rowOff>
        </xdr:to>
        <xdr:sp macro="" textlink="">
          <xdr:nvSpPr>
            <xdr:cNvPr id="21516" name="Check Box 12" hidden="1">
              <a:extLst>
                <a:ext uri="{63B3BB69-23CF-44E3-9099-C40C66FF867C}">
                  <a14:compatExt spid="_x0000_s21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16</xdr:row>
          <xdr:rowOff>0</xdr:rowOff>
        </xdr:from>
        <xdr:to>
          <xdr:col>6</xdr:col>
          <xdr:colOff>38100</xdr:colOff>
          <xdr:row>17</xdr:row>
          <xdr:rowOff>0</xdr:rowOff>
        </xdr:to>
        <xdr:sp macro="" textlink="">
          <xdr:nvSpPr>
            <xdr:cNvPr id="21517" name="Check Box 13" hidden="1">
              <a:extLst>
                <a:ext uri="{63B3BB69-23CF-44E3-9099-C40C66FF867C}">
                  <a14:compatExt spid="_x0000_s21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17</xdr:row>
          <xdr:rowOff>47625</xdr:rowOff>
        </xdr:from>
        <xdr:to>
          <xdr:col>6</xdr:col>
          <xdr:colOff>38100</xdr:colOff>
          <xdr:row>18</xdr:row>
          <xdr:rowOff>9525</xdr:rowOff>
        </xdr:to>
        <xdr:sp macro="" textlink="">
          <xdr:nvSpPr>
            <xdr:cNvPr id="21518" name="Check Box 14" hidden="1">
              <a:extLst>
                <a:ext uri="{63B3BB69-23CF-44E3-9099-C40C66FF867C}">
                  <a14:compatExt spid="_x0000_s21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19</xdr:row>
          <xdr:rowOff>0</xdr:rowOff>
        </xdr:from>
        <xdr:to>
          <xdr:col>6</xdr:col>
          <xdr:colOff>38100</xdr:colOff>
          <xdr:row>19</xdr:row>
          <xdr:rowOff>209550</xdr:rowOff>
        </xdr:to>
        <xdr:sp macro="" textlink="">
          <xdr:nvSpPr>
            <xdr:cNvPr id="21519" name="Check Box 15" hidden="1">
              <a:extLst>
                <a:ext uri="{63B3BB69-23CF-44E3-9099-C40C66FF867C}">
                  <a14:compatExt spid="_x0000_s21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18</xdr:row>
          <xdr:rowOff>0</xdr:rowOff>
        </xdr:from>
        <xdr:to>
          <xdr:col>6</xdr:col>
          <xdr:colOff>38100</xdr:colOff>
          <xdr:row>19</xdr:row>
          <xdr:rowOff>0</xdr:rowOff>
        </xdr:to>
        <xdr:sp macro="" textlink="">
          <xdr:nvSpPr>
            <xdr:cNvPr id="21520" name="Check Box 16" hidden="1">
              <a:extLst>
                <a:ext uri="{63B3BB69-23CF-44E3-9099-C40C66FF867C}">
                  <a14:compatExt spid="_x0000_s21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0</xdr:rowOff>
        </xdr:from>
        <xdr:to>
          <xdr:col>6</xdr:col>
          <xdr:colOff>38100</xdr:colOff>
          <xdr:row>21</xdr:row>
          <xdr:rowOff>0</xdr:rowOff>
        </xdr:to>
        <xdr:sp macro="" textlink="">
          <xdr:nvSpPr>
            <xdr:cNvPr id="21521" name="Check Box 17" hidden="1">
              <a:extLst>
                <a:ext uri="{63B3BB69-23CF-44E3-9099-C40C66FF867C}">
                  <a14:compatExt spid="_x0000_s21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200025</xdr:rowOff>
        </xdr:from>
        <xdr:to>
          <xdr:col>6</xdr:col>
          <xdr:colOff>38100</xdr:colOff>
          <xdr:row>21</xdr:row>
          <xdr:rowOff>200025</xdr:rowOff>
        </xdr:to>
        <xdr:sp macro="" textlink="">
          <xdr:nvSpPr>
            <xdr:cNvPr id="21522" name="Check Box 18" hidden="1">
              <a:extLst>
                <a:ext uri="{63B3BB69-23CF-44E3-9099-C40C66FF867C}">
                  <a14:compatExt spid="_x0000_s21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21</xdr:row>
          <xdr:rowOff>200025</xdr:rowOff>
        </xdr:from>
        <xdr:to>
          <xdr:col>6</xdr:col>
          <xdr:colOff>38100</xdr:colOff>
          <xdr:row>22</xdr:row>
          <xdr:rowOff>200025</xdr:rowOff>
        </xdr:to>
        <xdr:sp macro="" textlink="">
          <xdr:nvSpPr>
            <xdr:cNvPr id="21523" name="Check Box 19" hidden="1">
              <a:extLst>
                <a:ext uri="{63B3BB69-23CF-44E3-9099-C40C66FF867C}">
                  <a14:compatExt spid="_x0000_s21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23</xdr:row>
          <xdr:rowOff>0</xdr:rowOff>
        </xdr:from>
        <xdr:to>
          <xdr:col>6</xdr:col>
          <xdr:colOff>38100</xdr:colOff>
          <xdr:row>24</xdr:row>
          <xdr:rowOff>0</xdr:rowOff>
        </xdr:to>
        <xdr:sp macro="" textlink="">
          <xdr:nvSpPr>
            <xdr:cNvPr id="21524" name="Check Box 20" hidden="1">
              <a:extLst>
                <a:ext uri="{63B3BB69-23CF-44E3-9099-C40C66FF867C}">
                  <a14:compatExt spid="_x0000_s21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24</xdr:row>
          <xdr:rowOff>0</xdr:rowOff>
        </xdr:from>
        <xdr:to>
          <xdr:col>6</xdr:col>
          <xdr:colOff>38100</xdr:colOff>
          <xdr:row>25</xdr:row>
          <xdr:rowOff>0</xdr:rowOff>
        </xdr:to>
        <xdr:sp macro="" textlink="">
          <xdr:nvSpPr>
            <xdr:cNvPr id="21525" name="Check Box 21" hidden="1">
              <a:extLst>
                <a:ext uri="{63B3BB69-23CF-44E3-9099-C40C66FF867C}">
                  <a14:compatExt spid="_x0000_s21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25</xdr:row>
          <xdr:rowOff>0</xdr:rowOff>
        </xdr:from>
        <xdr:to>
          <xdr:col>6</xdr:col>
          <xdr:colOff>38100</xdr:colOff>
          <xdr:row>26</xdr:row>
          <xdr:rowOff>0</xdr:rowOff>
        </xdr:to>
        <xdr:sp macro="" textlink="">
          <xdr:nvSpPr>
            <xdr:cNvPr id="21526" name="Check Box 22" hidden="1">
              <a:extLst>
                <a:ext uri="{63B3BB69-23CF-44E3-9099-C40C66FF867C}">
                  <a14:compatExt spid="_x0000_s21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26</xdr:row>
          <xdr:rowOff>0</xdr:rowOff>
        </xdr:from>
        <xdr:to>
          <xdr:col>6</xdr:col>
          <xdr:colOff>38100</xdr:colOff>
          <xdr:row>27</xdr:row>
          <xdr:rowOff>0</xdr:rowOff>
        </xdr:to>
        <xdr:sp macro="" textlink="">
          <xdr:nvSpPr>
            <xdr:cNvPr id="21527" name="Check Box 23" hidden="1">
              <a:extLst>
                <a:ext uri="{63B3BB69-23CF-44E3-9099-C40C66FF867C}">
                  <a14:compatExt spid="_x0000_s21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27</xdr:row>
          <xdr:rowOff>9525</xdr:rowOff>
        </xdr:from>
        <xdr:to>
          <xdr:col>6</xdr:col>
          <xdr:colOff>38100</xdr:colOff>
          <xdr:row>27</xdr:row>
          <xdr:rowOff>219075</xdr:rowOff>
        </xdr:to>
        <xdr:sp macro="" textlink="">
          <xdr:nvSpPr>
            <xdr:cNvPr id="21528" name="Check Box 24" hidden="1">
              <a:extLst>
                <a:ext uri="{63B3BB69-23CF-44E3-9099-C40C66FF867C}">
                  <a14:compatExt spid="_x0000_s21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28</xdr:row>
          <xdr:rowOff>0</xdr:rowOff>
        </xdr:from>
        <xdr:to>
          <xdr:col>6</xdr:col>
          <xdr:colOff>38100</xdr:colOff>
          <xdr:row>29</xdr:row>
          <xdr:rowOff>0</xdr:rowOff>
        </xdr:to>
        <xdr:sp macro="" textlink="">
          <xdr:nvSpPr>
            <xdr:cNvPr id="21529" name="Check Box 25" hidden="1">
              <a:extLst>
                <a:ext uri="{63B3BB69-23CF-44E3-9099-C40C66FF867C}">
                  <a14:compatExt spid="_x0000_s21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28</xdr:row>
          <xdr:rowOff>200025</xdr:rowOff>
        </xdr:from>
        <xdr:to>
          <xdr:col>6</xdr:col>
          <xdr:colOff>38100</xdr:colOff>
          <xdr:row>29</xdr:row>
          <xdr:rowOff>200025</xdr:rowOff>
        </xdr:to>
        <xdr:sp macro="" textlink="">
          <xdr:nvSpPr>
            <xdr:cNvPr id="21530" name="Check Box 26" hidden="1">
              <a:extLst>
                <a:ext uri="{63B3BB69-23CF-44E3-9099-C40C66FF867C}">
                  <a14:compatExt spid="_x0000_s21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40</xdr:row>
          <xdr:rowOff>38100</xdr:rowOff>
        </xdr:from>
        <xdr:to>
          <xdr:col>6</xdr:col>
          <xdr:colOff>38100</xdr:colOff>
          <xdr:row>40</xdr:row>
          <xdr:rowOff>247650</xdr:rowOff>
        </xdr:to>
        <xdr:sp macro="" textlink="">
          <xdr:nvSpPr>
            <xdr:cNvPr id="21531" name="Check Box 27" hidden="1">
              <a:extLst>
                <a:ext uri="{63B3BB69-23CF-44E3-9099-C40C66FF867C}">
                  <a14:compatExt spid="_x0000_s21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30</xdr:row>
          <xdr:rowOff>0</xdr:rowOff>
        </xdr:from>
        <xdr:to>
          <xdr:col>6</xdr:col>
          <xdr:colOff>38100</xdr:colOff>
          <xdr:row>30</xdr:row>
          <xdr:rowOff>209550</xdr:rowOff>
        </xdr:to>
        <xdr:sp macro="" textlink="">
          <xdr:nvSpPr>
            <xdr:cNvPr id="21532" name="Check Box 28" hidden="1">
              <a:extLst>
                <a:ext uri="{63B3BB69-23CF-44E3-9099-C40C66FF867C}">
                  <a14:compatExt spid="_x0000_s21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31</xdr:row>
          <xdr:rowOff>0</xdr:rowOff>
        </xdr:from>
        <xdr:to>
          <xdr:col>6</xdr:col>
          <xdr:colOff>38100</xdr:colOff>
          <xdr:row>32</xdr:row>
          <xdr:rowOff>0</xdr:rowOff>
        </xdr:to>
        <xdr:sp macro="" textlink="">
          <xdr:nvSpPr>
            <xdr:cNvPr id="21533" name="Check Box 29" hidden="1">
              <a:extLst>
                <a:ext uri="{63B3BB69-23CF-44E3-9099-C40C66FF867C}">
                  <a14:compatExt spid="_x0000_s21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32</xdr:row>
          <xdr:rowOff>0</xdr:rowOff>
        </xdr:from>
        <xdr:to>
          <xdr:col>6</xdr:col>
          <xdr:colOff>38100</xdr:colOff>
          <xdr:row>33</xdr:row>
          <xdr:rowOff>0</xdr:rowOff>
        </xdr:to>
        <xdr:sp macro="" textlink="">
          <xdr:nvSpPr>
            <xdr:cNvPr id="21534" name="Check Box 30" hidden="1">
              <a:extLst>
                <a:ext uri="{63B3BB69-23CF-44E3-9099-C40C66FF867C}">
                  <a14:compatExt spid="_x0000_s21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32</xdr:row>
          <xdr:rowOff>200025</xdr:rowOff>
        </xdr:from>
        <xdr:to>
          <xdr:col>6</xdr:col>
          <xdr:colOff>38100</xdr:colOff>
          <xdr:row>33</xdr:row>
          <xdr:rowOff>200025</xdr:rowOff>
        </xdr:to>
        <xdr:sp macro="" textlink="">
          <xdr:nvSpPr>
            <xdr:cNvPr id="21535" name="Check Box 31" hidden="1">
              <a:extLst>
                <a:ext uri="{63B3BB69-23CF-44E3-9099-C40C66FF867C}">
                  <a14:compatExt spid="_x0000_s21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34</xdr:row>
          <xdr:rowOff>0</xdr:rowOff>
        </xdr:from>
        <xdr:to>
          <xdr:col>6</xdr:col>
          <xdr:colOff>38100</xdr:colOff>
          <xdr:row>35</xdr:row>
          <xdr:rowOff>0</xdr:rowOff>
        </xdr:to>
        <xdr:sp macro="" textlink="">
          <xdr:nvSpPr>
            <xdr:cNvPr id="21536" name="Check Box 32" hidden="1">
              <a:extLst>
                <a:ext uri="{63B3BB69-23CF-44E3-9099-C40C66FF867C}">
                  <a14:compatExt spid="_x0000_s21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35</xdr:row>
          <xdr:rowOff>0</xdr:rowOff>
        </xdr:from>
        <xdr:to>
          <xdr:col>6</xdr:col>
          <xdr:colOff>38100</xdr:colOff>
          <xdr:row>36</xdr:row>
          <xdr:rowOff>0</xdr:rowOff>
        </xdr:to>
        <xdr:sp macro="" textlink="">
          <xdr:nvSpPr>
            <xdr:cNvPr id="21537" name="Check Box 33" hidden="1">
              <a:extLst>
                <a:ext uri="{63B3BB69-23CF-44E3-9099-C40C66FF867C}">
                  <a14:compatExt spid="_x0000_s21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36</xdr:row>
          <xdr:rowOff>200025</xdr:rowOff>
        </xdr:from>
        <xdr:to>
          <xdr:col>6</xdr:col>
          <xdr:colOff>38100</xdr:colOff>
          <xdr:row>37</xdr:row>
          <xdr:rowOff>200025</xdr:rowOff>
        </xdr:to>
        <xdr:sp macro="" textlink="">
          <xdr:nvSpPr>
            <xdr:cNvPr id="21538" name="Check Box 34" hidden="1">
              <a:extLst>
                <a:ext uri="{63B3BB69-23CF-44E3-9099-C40C66FF867C}">
                  <a14:compatExt spid="_x0000_s21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38</xdr:row>
          <xdr:rowOff>38100</xdr:rowOff>
        </xdr:from>
        <xdr:to>
          <xdr:col>6</xdr:col>
          <xdr:colOff>38100</xdr:colOff>
          <xdr:row>38</xdr:row>
          <xdr:rowOff>247650</xdr:rowOff>
        </xdr:to>
        <xdr:sp macro="" textlink="">
          <xdr:nvSpPr>
            <xdr:cNvPr id="21539" name="Check Box 35" hidden="1">
              <a:extLst>
                <a:ext uri="{63B3BB69-23CF-44E3-9099-C40C66FF867C}">
                  <a14:compatExt spid="_x0000_s21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39</xdr:row>
          <xdr:rowOff>0</xdr:rowOff>
        </xdr:from>
        <xdr:to>
          <xdr:col>6</xdr:col>
          <xdr:colOff>38100</xdr:colOff>
          <xdr:row>40</xdr:row>
          <xdr:rowOff>0</xdr:rowOff>
        </xdr:to>
        <xdr:sp macro="" textlink="">
          <xdr:nvSpPr>
            <xdr:cNvPr id="21540" name="Check Box 36" hidden="1">
              <a:extLst>
                <a:ext uri="{63B3BB69-23CF-44E3-9099-C40C66FF867C}">
                  <a14:compatExt spid="_x0000_s21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41</xdr:row>
          <xdr:rowOff>38100</xdr:rowOff>
        </xdr:from>
        <xdr:to>
          <xdr:col>6</xdr:col>
          <xdr:colOff>38100</xdr:colOff>
          <xdr:row>41</xdr:row>
          <xdr:rowOff>247650</xdr:rowOff>
        </xdr:to>
        <xdr:sp macro="" textlink="">
          <xdr:nvSpPr>
            <xdr:cNvPr id="21541" name="Check Box 37" hidden="1">
              <a:extLst>
                <a:ext uri="{63B3BB69-23CF-44E3-9099-C40C66FF867C}">
                  <a14:compatExt spid="_x0000_s21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42</xdr:row>
          <xdr:rowOff>47625</xdr:rowOff>
        </xdr:from>
        <xdr:to>
          <xdr:col>6</xdr:col>
          <xdr:colOff>38100</xdr:colOff>
          <xdr:row>42</xdr:row>
          <xdr:rowOff>257175</xdr:rowOff>
        </xdr:to>
        <xdr:sp macro="" textlink="">
          <xdr:nvSpPr>
            <xdr:cNvPr id="21542" name="Check Box 38" hidden="1">
              <a:extLst>
                <a:ext uri="{63B3BB69-23CF-44E3-9099-C40C66FF867C}">
                  <a14:compatExt spid="_x0000_s21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43</xdr:row>
          <xdr:rowOff>47625</xdr:rowOff>
        </xdr:from>
        <xdr:to>
          <xdr:col>6</xdr:col>
          <xdr:colOff>38100</xdr:colOff>
          <xdr:row>43</xdr:row>
          <xdr:rowOff>257175</xdr:rowOff>
        </xdr:to>
        <xdr:sp macro="" textlink="">
          <xdr:nvSpPr>
            <xdr:cNvPr id="21543" name="Check Box 39" hidden="1">
              <a:extLst>
                <a:ext uri="{63B3BB69-23CF-44E3-9099-C40C66FF867C}">
                  <a14:compatExt spid="_x0000_s21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44</xdr:row>
          <xdr:rowOff>38100</xdr:rowOff>
        </xdr:from>
        <xdr:to>
          <xdr:col>6</xdr:col>
          <xdr:colOff>38100</xdr:colOff>
          <xdr:row>44</xdr:row>
          <xdr:rowOff>247650</xdr:rowOff>
        </xdr:to>
        <xdr:sp macro="" textlink="">
          <xdr:nvSpPr>
            <xdr:cNvPr id="21544" name="Check Box 40" hidden="1">
              <a:extLst>
                <a:ext uri="{63B3BB69-23CF-44E3-9099-C40C66FF867C}">
                  <a14:compatExt spid="_x0000_s21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45</xdr:row>
          <xdr:rowOff>28575</xdr:rowOff>
        </xdr:from>
        <xdr:to>
          <xdr:col>6</xdr:col>
          <xdr:colOff>38100</xdr:colOff>
          <xdr:row>45</xdr:row>
          <xdr:rowOff>238125</xdr:rowOff>
        </xdr:to>
        <xdr:sp macro="" textlink="">
          <xdr:nvSpPr>
            <xdr:cNvPr id="21545" name="Check Box 41" hidden="1">
              <a:extLst>
                <a:ext uri="{63B3BB69-23CF-44E3-9099-C40C66FF867C}">
                  <a14:compatExt spid="_x0000_s21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46</xdr:row>
          <xdr:rowOff>47625</xdr:rowOff>
        </xdr:from>
        <xdr:to>
          <xdr:col>6</xdr:col>
          <xdr:colOff>38100</xdr:colOff>
          <xdr:row>46</xdr:row>
          <xdr:rowOff>257175</xdr:rowOff>
        </xdr:to>
        <xdr:sp macro="" textlink="">
          <xdr:nvSpPr>
            <xdr:cNvPr id="21546" name="Check Box 42" hidden="1">
              <a:extLst>
                <a:ext uri="{63B3BB69-23CF-44E3-9099-C40C66FF867C}">
                  <a14:compatExt spid="_x0000_s21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35</xdr:row>
          <xdr:rowOff>200025</xdr:rowOff>
        </xdr:from>
        <xdr:to>
          <xdr:col>6</xdr:col>
          <xdr:colOff>38100</xdr:colOff>
          <xdr:row>36</xdr:row>
          <xdr:rowOff>200025</xdr:rowOff>
        </xdr:to>
        <xdr:sp macro="" textlink="">
          <xdr:nvSpPr>
            <xdr:cNvPr id="21547" name="Check Box 43" hidden="1">
              <a:extLst>
                <a:ext uri="{63B3BB69-23CF-44E3-9099-C40C66FF867C}">
                  <a14:compatExt spid="_x0000_s21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47</xdr:row>
          <xdr:rowOff>38100</xdr:rowOff>
        </xdr:from>
        <xdr:to>
          <xdr:col>6</xdr:col>
          <xdr:colOff>38100</xdr:colOff>
          <xdr:row>47</xdr:row>
          <xdr:rowOff>247650</xdr:rowOff>
        </xdr:to>
        <xdr:sp macro="" textlink="">
          <xdr:nvSpPr>
            <xdr:cNvPr id="21548" name="Check Box 44" hidden="1">
              <a:extLst>
                <a:ext uri="{63B3BB69-23CF-44E3-9099-C40C66FF867C}">
                  <a14:compatExt spid="_x0000_s21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48</xdr:row>
          <xdr:rowOff>38100</xdr:rowOff>
        </xdr:from>
        <xdr:to>
          <xdr:col>6</xdr:col>
          <xdr:colOff>38100</xdr:colOff>
          <xdr:row>48</xdr:row>
          <xdr:rowOff>247650</xdr:rowOff>
        </xdr:to>
        <xdr:sp macro="" textlink="">
          <xdr:nvSpPr>
            <xdr:cNvPr id="21549" name="Check Box 45" hidden="1">
              <a:extLst>
                <a:ext uri="{63B3BB69-23CF-44E3-9099-C40C66FF867C}">
                  <a14:compatExt spid="_x0000_s21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50</xdr:row>
          <xdr:rowOff>0</xdr:rowOff>
        </xdr:from>
        <xdr:to>
          <xdr:col>6</xdr:col>
          <xdr:colOff>38100</xdr:colOff>
          <xdr:row>51</xdr:row>
          <xdr:rowOff>0</xdr:rowOff>
        </xdr:to>
        <xdr:sp macro="" textlink="">
          <xdr:nvSpPr>
            <xdr:cNvPr id="21550" name="Check Box 46" hidden="1">
              <a:extLst>
                <a:ext uri="{63B3BB69-23CF-44E3-9099-C40C66FF867C}">
                  <a14:compatExt spid="_x0000_s21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51</xdr:row>
          <xdr:rowOff>38100</xdr:rowOff>
        </xdr:from>
        <xdr:to>
          <xdr:col>6</xdr:col>
          <xdr:colOff>38100</xdr:colOff>
          <xdr:row>51</xdr:row>
          <xdr:rowOff>247650</xdr:rowOff>
        </xdr:to>
        <xdr:sp macro="" textlink="">
          <xdr:nvSpPr>
            <xdr:cNvPr id="21551" name="Check Box 47" hidden="1">
              <a:extLst>
                <a:ext uri="{63B3BB69-23CF-44E3-9099-C40C66FF867C}">
                  <a14:compatExt spid="_x0000_s21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52</xdr:row>
          <xdr:rowOff>47625</xdr:rowOff>
        </xdr:from>
        <xdr:to>
          <xdr:col>6</xdr:col>
          <xdr:colOff>38100</xdr:colOff>
          <xdr:row>52</xdr:row>
          <xdr:rowOff>257175</xdr:rowOff>
        </xdr:to>
        <xdr:sp macro="" textlink="">
          <xdr:nvSpPr>
            <xdr:cNvPr id="21552" name="Check Box 48" hidden="1">
              <a:extLst>
                <a:ext uri="{63B3BB69-23CF-44E3-9099-C40C66FF867C}">
                  <a14:compatExt spid="_x0000_s21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53</xdr:row>
          <xdr:rowOff>0</xdr:rowOff>
        </xdr:from>
        <xdr:to>
          <xdr:col>6</xdr:col>
          <xdr:colOff>38100</xdr:colOff>
          <xdr:row>54</xdr:row>
          <xdr:rowOff>0</xdr:rowOff>
        </xdr:to>
        <xdr:sp macro="" textlink="">
          <xdr:nvSpPr>
            <xdr:cNvPr id="21553" name="Check Box 49" hidden="1">
              <a:extLst>
                <a:ext uri="{63B3BB69-23CF-44E3-9099-C40C66FF867C}">
                  <a14:compatExt spid="_x0000_s21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54</xdr:row>
          <xdr:rowOff>38100</xdr:rowOff>
        </xdr:from>
        <xdr:to>
          <xdr:col>6</xdr:col>
          <xdr:colOff>38100</xdr:colOff>
          <xdr:row>54</xdr:row>
          <xdr:rowOff>247650</xdr:rowOff>
        </xdr:to>
        <xdr:sp macro="" textlink="">
          <xdr:nvSpPr>
            <xdr:cNvPr id="21554" name="Check Box 50" hidden="1">
              <a:extLst>
                <a:ext uri="{63B3BB69-23CF-44E3-9099-C40C66FF867C}">
                  <a14:compatExt spid="_x0000_s21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56</xdr:row>
          <xdr:rowOff>0</xdr:rowOff>
        </xdr:from>
        <xdr:to>
          <xdr:col>6</xdr:col>
          <xdr:colOff>38100</xdr:colOff>
          <xdr:row>57</xdr:row>
          <xdr:rowOff>0</xdr:rowOff>
        </xdr:to>
        <xdr:sp macro="" textlink="">
          <xdr:nvSpPr>
            <xdr:cNvPr id="21555" name="Check Box 51" hidden="1">
              <a:extLst>
                <a:ext uri="{63B3BB69-23CF-44E3-9099-C40C66FF867C}">
                  <a14:compatExt spid="_x0000_s21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57</xdr:row>
          <xdr:rowOff>0</xdr:rowOff>
        </xdr:from>
        <xdr:to>
          <xdr:col>6</xdr:col>
          <xdr:colOff>38100</xdr:colOff>
          <xdr:row>58</xdr:row>
          <xdr:rowOff>0</xdr:rowOff>
        </xdr:to>
        <xdr:sp macro="" textlink="">
          <xdr:nvSpPr>
            <xdr:cNvPr id="21556" name="Check Box 52" hidden="1">
              <a:extLst>
                <a:ext uri="{63B3BB69-23CF-44E3-9099-C40C66FF867C}">
                  <a14:compatExt spid="_x0000_s21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49</xdr:row>
          <xdr:rowOff>0</xdr:rowOff>
        </xdr:from>
        <xdr:to>
          <xdr:col>6</xdr:col>
          <xdr:colOff>38100</xdr:colOff>
          <xdr:row>50</xdr:row>
          <xdr:rowOff>0</xdr:rowOff>
        </xdr:to>
        <xdr:sp macro="" textlink="">
          <xdr:nvSpPr>
            <xdr:cNvPr id="21557" name="Check Box 53" hidden="1">
              <a:extLst>
                <a:ext uri="{63B3BB69-23CF-44E3-9099-C40C66FF867C}">
                  <a14:compatExt spid="_x0000_s21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56</xdr:row>
          <xdr:rowOff>0</xdr:rowOff>
        </xdr:from>
        <xdr:to>
          <xdr:col>6</xdr:col>
          <xdr:colOff>38100</xdr:colOff>
          <xdr:row>57</xdr:row>
          <xdr:rowOff>0</xdr:rowOff>
        </xdr:to>
        <xdr:sp macro="" textlink="">
          <xdr:nvSpPr>
            <xdr:cNvPr id="21558" name="Check Box 54" hidden="1">
              <a:extLst>
                <a:ext uri="{63B3BB69-23CF-44E3-9099-C40C66FF867C}">
                  <a14:compatExt spid="_x0000_s21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55</xdr:row>
          <xdr:rowOff>9525</xdr:rowOff>
        </xdr:from>
        <xdr:to>
          <xdr:col>6</xdr:col>
          <xdr:colOff>38100</xdr:colOff>
          <xdr:row>55</xdr:row>
          <xdr:rowOff>219075</xdr:rowOff>
        </xdr:to>
        <xdr:sp macro="" textlink="">
          <xdr:nvSpPr>
            <xdr:cNvPr id="21559" name="Check Box 55" hidden="1">
              <a:extLst>
                <a:ext uri="{63B3BB69-23CF-44E3-9099-C40C66FF867C}">
                  <a14:compatExt spid="_x0000_s21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56</xdr:row>
          <xdr:rowOff>0</xdr:rowOff>
        </xdr:from>
        <xdr:to>
          <xdr:col>6</xdr:col>
          <xdr:colOff>38100</xdr:colOff>
          <xdr:row>57</xdr:row>
          <xdr:rowOff>0</xdr:rowOff>
        </xdr:to>
        <xdr:sp macro="" textlink="">
          <xdr:nvSpPr>
            <xdr:cNvPr id="21560" name="Check Box 56" hidden="1">
              <a:extLst>
                <a:ext uri="{63B3BB69-23CF-44E3-9099-C40C66FF867C}">
                  <a14:compatExt spid="_x0000_s21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1219200</xdr:colOff>
          <xdr:row>84</xdr:row>
          <xdr:rowOff>95250</xdr:rowOff>
        </xdr:from>
        <xdr:to>
          <xdr:col>2</xdr:col>
          <xdr:colOff>104775</xdr:colOff>
          <xdr:row>85</xdr:row>
          <xdr:rowOff>95250</xdr:rowOff>
        </xdr:to>
        <xdr:sp macro="" textlink="">
          <xdr:nvSpPr>
            <xdr:cNvPr id="21561" name="Check Box 57" hidden="1">
              <a:extLst>
                <a:ext uri="{63B3BB69-23CF-44E3-9099-C40C66FF867C}">
                  <a14:compatExt spid="_x0000_s21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1219200</xdr:colOff>
          <xdr:row>88</xdr:row>
          <xdr:rowOff>95250</xdr:rowOff>
        </xdr:from>
        <xdr:to>
          <xdr:col>2</xdr:col>
          <xdr:colOff>104775</xdr:colOff>
          <xdr:row>89</xdr:row>
          <xdr:rowOff>95250</xdr:rowOff>
        </xdr:to>
        <xdr:sp macro="" textlink="">
          <xdr:nvSpPr>
            <xdr:cNvPr id="21562" name="Check Box 58" hidden="1">
              <a:extLst>
                <a:ext uri="{63B3BB69-23CF-44E3-9099-C40C66FF867C}">
                  <a14:compatExt spid="_x0000_s21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58</xdr:row>
          <xdr:rowOff>38100</xdr:rowOff>
        </xdr:from>
        <xdr:to>
          <xdr:col>6</xdr:col>
          <xdr:colOff>38100</xdr:colOff>
          <xdr:row>58</xdr:row>
          <xdr:rowOff>247650</xdr:rowOff>
        </xdr:to>
        <xdr:sp macro="" textlink="">
          <xdr:nvSpPr>
            <xdr:cNvPr id="21563" name="Check Box 59" hidden="1">
              <a:extLst>
                <a:ext uri="{63B3BB69-23CF-44E3-9099-C40C66FF867C}">
                  <a14:compatExt spid="_x0000_s21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14</xdr:col>
      <xdr:colOff>123826</xdr:colOff>
      <xdr:row>81</xdr:row>
      <xdr:rowOff>114264</xdr:rowOff>
    </xdr:from>
    <xdr:to>
      <xdr:col>23</xdr:col>
      <xdr:colOff>171451</xdr:colOff>
      <xdr:row>100</xdr:row>
      <xdr:rowOff>189839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39326" y="19230939"/>
          <a:ext cx="6400800" cy="4152275"/>
        </a:xfrm>
        <a:prstGeom prst="rect">
          <a:avLst/>
        </a:prstGeom>
      </xdr:spPr>
    </xdr:pic>
    <xdr:clientData/>
  </xdr:twoCellAnchor>
  <xdr:twoCellAnchor editAs="oneCell">
    <xdr:from>
      <xdr:col>14</xdr:col>
      <xdr:colOff>57150</xdr:colOff>
      <xdr:row>59</xdr:row>
      <xdr:rowOff>101902</xdr:rowOff>
    </xdr:from>
    <xdr:to>
      <xdr:col>23</xdr:col>
      <xdr:colOff>361950</xdr:colOff>
      <xdr:row>80</xdr:row>
      <xdr:rowOff>85076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91650" y="14646577"/>
          <a:ext cx="6657975" cy="434562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82</xdr:row>
          <xdr:rowOff>200025</xdr:rowOff>
        </xdr:from>
        <xdr:to>
          <xdr:col>2</xdr:col>
          <xdr:colOff>123825</xdr:colOff>
          <xdr:row>83</xdr:row>
          <xdr:rowOff>200025</xdr:rowOff>
        </xdr:to>
        <xdr:sp macro="" textlink="">
          <xdr:nvSpPr>
            <xdr:cNvPr id="21566" name="Check Box 62" hidden="1">
              <a:extLst>
                <a:ext uri="{63B3BB69-23CF-44E3-9099-C40C66FF867C}">
                  <a14:compatExt spid="_x0000_s21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142875</xdr:colOff>
      <xdr:row>21</xdr:row>
      <xdr:rowOff>28575</xdr:rowOff>
    </xdr:from>
    <xdr:to>
      <xdr:col>14</xdr:col>
      <xdr:colOff>370183</xdr:colOff>
      <xdr:row>42</xdr:row>
      <xdr:rowOff>1006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0" y="4752975"/>
          <a:ext cx="5170783" cy="477303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14</xdr:row>
      <xdr:rowOff>125722</xdr:rowOff>
    </xdr:from>
    <xdr:to>
      <xdr:col>40</xdr:col>
      <xdr:colOff>400050</xdr:colOff>
      <xdr:row>14</xdr:row>
      <xdr:rowOff>190500</xdr:rowOff>
    </xdr:to>
    <xdr:sp macro="" textlink="">
      <xdr:nvSpPr>
        <xdr:cNvPr id="2" name="Rectangle 1" descr="밝은 상향 대각선"/>
        <xdr:cNvSpPr>
          <a:spLocks noChangeArrowheads="1"/>
        </xdr:cNvSpPr>
      </xdr:nvSpPr>
      <xdr:spPr bwMode="auto">
        <a:xfrm flipV="1">
          <a:off x="3429000" y="5021572"/>
          <a:ext cx="14325600" cy="64778"/>
        </a:xfrm>
        <a:prstGeom prst="rect">
          <a:avLst/>
        </a:prstGeom>
        <a:pattFill prst="ltUpDiag">
          <a:fgClr>
            <a:srgbClr val="808080">
              <a:alpha val="54117"/>
            </a:srgbClr>
          </a:fgClr>
          <a:bgClr>
            <a:srgbClr val="FFFFFF">
              <a:alpha val="54117"/>
            </a:srgbClr>
          </a:bgClr>
        </a:pattFill>
        <a:ln w="9525">
          <a:solidFill>
            <a:srgbClr val="C0C0C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15</xdr:row>
      <xdr:rowOff>114298</xdr:rowOff>
    </xdr:from>
    <xdr:to>
      <xdr:col>40</xdr:col>
      <xdr:colOff>400051</xdr:colOff>
      <xdr:row>15</xdr:row>
      <xdr:rowOff>160017</xdr:rowOff>
    </xdr:to>
    <xdr:sp macro="" textlink="">
      <xdr:nvSpPr>
        <xdr:cNvPr id="4" name="Rectangle 1" descr="밝은 상향 대각선"/>
        <xdr:cNvSpPr>
          <a:spLocks noChangeArrowheads="1"/>
        </xdr:cNvSpPr>
      </xdr:nvSpPr>
      <xdr:spPr bwMode="auto">
        <a:xfrm>
          <a:off x="3429000" y="5276848"/>
          <a:ext cx="14325601" cy="45719"/>
        </a:xfrm>
        <a:prstGeom prst="rect">
          <a:avLst/>
        </a:prstGeom>
        <a:pattFill prst="ltUpDiag">
          <a:fgClr>
            <a:srgbClr val="808080">
              <a:alpha val="54117"/>
            </a:srgbClr>
          </a:fgClr>
          <a:bgClr>
            <a:srgbClr val="FFFFFF">
              <a:alpha val="54117"/>
            </a:srgbClr>
          </a:bgClr>
        </a:pattFill>
        <a:ln w="9525">
          <a:solidFill>
            <a:srgbClr val="C0C0C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19051</xdr:colOff>
      <xdr:row>16</xdr:row>
      <xdr:rowOff>135252</xdr:rowOff>
    </xdr:from>
    <xdr:to>
      <xdr:col>41</xdr:col>
      <xdr:colOff>9525</xdr:colOff>
      <xdr:row>16</xdr:row>
      <xdr:rowOff>180974</xdr:rowOff>
    </xdr:to>
    <xdr:sp macro="" textlink="">
      <xdr:nvSpPr>
        <xdr:cNvPr id="5" name="Rectangle 1" descr="밝은 상향 대각선"/>
        <xdr:cNvSpPr>
          <a:spLocks noChangeArrowheads="1"/>
        </xdr:cNvSpPr>
      </xdr:nvSpPr>
      <xdr:spPr bwMode="auto">
        <a:xfrm flipV="1">
          <a:off x="3448051" y="5564502"/>
          <a:ext cx="14325599" cy="45722"/>
        </a:xfrm>
        <a:prstGeom prst="rect">
          <a:avLst/>
        </a:prstGeom>
        <a:pattFill prst="ltUpDiag">
          <a:fgClr>
            <a:srgbClr val="808080">
              <a:alpha val="54117"/>
            </a:srgbClr>
          </a:fgClr>
          <a:bgClr>
            <a:srgbClr val="FFFFFF">
              <a:alpha val="54117"/>
            </a:srgbClr>
          </a:bgClr>
        </a:pattFill>
        <a:ln w="9525">
          <a:solidFill>
            <a:srgbClr val="C0C0C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9526</xdr:colOff>
      <xdr:row>17</xdr:row>
      <xdr:rowOff>144776</xdr:rowOff>
    </xdr:from>
    <xdr:to>
      <xdr:col>41</xdr:col>
      <xdr:colOff>0</xdr:colOff>
      <xdr:row>17</xdr:row>
      <xdr:rowOff>190495</xdr:rowOff>
    </xdr:to>
    <xdr:sp macro="" textlink="">
      <xdr:nvSpPr>
        <xdr:cNvPr id="6" name="Rectangle 1" descr="밝은 상향 대각선"/>
        <xdr:cNvSpPr>
          <a:spLocks noChangeArrowheads="1"/>
        </xdr:cNvSpPr>
      </xdr:nvSpPr>
      <xdr:spPr bwMode="auto">
        <a:xfrm flipV="1">
          <a:off x="3438526" y="5840726"/>
          <a:ext cx="14325599" cy="45719"/>
        </a:xfrm>
        <a:prstGeom prst="rect">
          <a:avLst/>
        </a:prstGeom>
        <a:pattFill prst="ltUpDiag">
          <a:fgClr>
            <a:srgbClr val="808080">
              <a:alpha val="54117"/>
            </a:srgbClr>
          </a:fgClr>
          <a:bgClr>
            <a:srgbClr val="FFFFFF">
              <a:alpha val="54117"/>
            </a:srgbClr>
          </a:bgClr>
        </a:pattFill>
        <a:ln w="9525">
          <a:solidFill>
            <a:srgbClr val="C0C0C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D\LKH\EX-DATE\PROJECT\225-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225-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-598cf24ee21\&#47196;&#52972;%20&#46356;&#49828;&#53356;%20(e)\&#50577;&#49457;&#54868;\&#45824;&#52903;&#543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7924;&#45824;&#51109;&#52824;\My%20Documents\&#44032;&#48169;&#51060;&#48169;\&#44288;&#44553;\&#45812;&#48176;&#51064;&#49340;&#44277;&#49324;\&#52649;&#48513;&#48376;&#48512;\&#12619;&#12619;&#1261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WG\2400\2468-&#44053;&#48513;&#52397;&#49548;&#45380;&#49688;&#47144;&#50896;\2468-&#44053;&#48513;&#52397;&#49548;&#45380;&#49688;&#47144;&#5089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wn\DOWN\&#44144;&#52285;&#44032;&#51312;&#52488;&#46321;&#53440;&#44204;&#51201;(&#54616;&#51060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72;&#44221;&#48512;00\&#44032;&#50728;eng\004.&#44204;&#51201;&#49436;\2015\54.&#49884;&#55141;&#49884;%20&#47588;&#54868;&#51068;&#48152;&#49328;&#50629;&#45800;&#51648;%20&#49324;&#54980;\@&#45208;&#51032;%20&#50629;&#47924;&#48169;\&#51077;&#52272;&#44208;&#44284;&#49436;\&#44608;&#50857;&#44592;\&#50641;&#49472;\GUMI4B2\&#44396;&#48120;4&#45800;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%20Documents\&#50857;&#50516;&#52488;&#46321;&#54617;&#44368;\&#54028;&#51452;&#45209;&#5227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49;&#49457;&#50857;\&#51076;&#49884;&#48169;\&#50857;&#50669;&#48708;\&#44053;&#50896;&#48176;&#54980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.hq.army.mil:9090/Project-&#45236;&#50669;&#49436;/2004&#45380;/0.&#45800;&#44032;&#49328;&#52636;&#51088;&#47308;/&#44256;&#52384;&#45800;&#44032;(2004)/&#49444;&#44228;&#45800;&#44032;/2003&#45380;/99&#49444;&#44228;&#44592;&#51456;&#45800;&#44032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\&#49444;&#48320;\&#44148;&#52629;&#49444;&#48320;\&#44148;&#52629;1&#5492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553;&#50672;9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52;%20&#54260;&#45908;/&#50504;&#46041;&#54840;&#44288;&#44305;&#51648;/&#44277;&#45800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201;&#44201;&#49900;&#49324;\&#51201;&#44201;&#49900;&#49324;(&#51452;&#44277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EXCEL~1\&#47924;&#45824;&#44204;&#51201;\&#54217;&#50504;&#49328;&#50629;\&#52964;&#48292;&#49496;&#49468;&#53440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.hq.army.mil:9090/Project-&#45236;&#50669;&#49436;/2004&#45380;/0.&#45800;&#44032;&#49328;&#52636;&#51088;&#47308;/&#44256;&#52384;&#45800;&#44032;(2004)/2004&#49444;&#44228;&#45800;&#44032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-598cf24ee21\&#47196;&#52972;%20&#46356;&#49828;&#53356;%20(e)\My%20Documents\&#49444;&#44228;&#44049;&#5164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165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MOTOR"/>
      <sheetName val="2F 회의실견적(5_14 일대)"/>
      <sheetName val="정부노임단가"/>
      <sheetName val="통합"/>
      <sheetName val="사전공사"/>
      <sheetName val="Y-WORK"/>
      <sheetName val="조도계산서 (도서)"/>
      <sheetName val="wall"/>
      <sheetName val="인건비"/>
      <sheetName val="일반공사"/>
      <sheetName val="225-5"/>
      <sheetName val="ITEM"/>
      <sheetName val="102역사"/>
      <sheetName val="MACRO(MCC)"/>
      <sheetName val="노임단가"/>
      <sheetName val="수량산출"/>
      <sheetName val="안정검토(온1)"/>
      <sheetName val="중기일위대가"/>
      <sheetName val="L_RPTA05_목록"/>
      <sheetName val="BID"/>
      <sheetName val="내역"/>
      <sheetName val="DATA"/>
      <sheetName val="__MAIN"/>
      <sheetName val="단가산출1"/>
      <sheetName val="Sheet1"/>
      <sheetName val="#REF"/>
      <sheetName val="ⴭⴭⴭⴭ"/>
      <sheetName val="1"/>
      <sheetName val="설직재-1"/>
      <sheetName val="WORK"/>
      <sheetName val="표지 (2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工완성공사율"/>
      <sheetName val="97물량"/>
      <sheetName val="공사원가계산서"/>
      <sheetName val="원가계산서"/>
      <sheetName val="인건-측정"/>
      <sheetName val="Macro(차단기)"/>
      <sheetName val="우수"/>
      <sheetName val="빌딩 안내"/>
      <sheetName val="화재 탐지 설비"/>
      <sheetName val="직재"/>
      <sheetName val="과천MAIN"/>
      <sheetName val="I一般比"/>
      <sheetName val="N賃率-職"/>
      <sheetName val="__MAIN"/>
      <sheetName val="수량산출"/>
      <sheetName val="사전공사"/>
      <sheetName val="ABUT수량-A1"/>
      <sheetName val="225-5"/>
      <sheetName val="입고장부 (4)"/>
      <sheetName val="Sheet1"/>
      <sheetName val="옹벽"/>
      <sheetName val="969910( R)"/>
      <sheetName val="예정(3)"/>
      <sheetName val="동원(3)"/>
      <sheetName val="98지급계획"/>
      <sheetName val="실행철강하도"/>
      <sheetName val="조내역"/>
      <sheetName val="DATA"/>
      <sheetName val="노무비"/>
      <sheetName val="Sheet7"/>
      <sheetName val="순성토"/>
      <sheetName val="COVER"/>
      <sheetName val="통합"/>
      <sheetName val="工관리비율"/>
      <sheetName val="기계설비-물가변동"/>
      <sheetName val="건축-물가변동"/>
      <sheetName val="1"/>
      <sheetName val="J直材4"/>
      <sheetName val="증감대비"/>
      <sheetName val="부하(성남)"/>
      <sheetName val="단가산출"/>
      <sheetName val="표지"/>
      <sheetName val="견적을지"/>
      <sheetName val="주식"/>
      <sheetName val="내역"/>
      <sheetName val="가설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Sheet1"/>
      <sheetName val="DATA"/>
      <sheetName val="성남일위"/>
      <sheetName val="데이타"/>
      <sheetName val="을"/>
      <sheetName val="POL6차-PIPING"/>
      <sheetName val="총괄표"/>
      <sheetName val="현장일보"/>
      <sheetName val="수량산출"/>
      <sheetName val="ABUT수량-A1"/>
      <sheetName val="일위대가-1"/>
      <sheetName val="Front"/>
      <sheetName val="wall"/>
      <sheetName val="간접"/>
      <sheetName val="ETC"/>
      <sheetName val="환율"/>
      <sheetName val="자재단가비교표"/>
      <sheetName val="내역서"/>
      <sheetName val="예비품"/>
      <sheetName val="노임단가"/>
      <sheetName val="Curves"/>
      <sheetName val="Tables"/>
      <sheetName val="제수"/>
      <sheetName val="공기"/>
      <sheetName val="I一般比"/>
      <sheetName val="N賃率-職"/>
      <sheetName val="견적율"/>
      <sheetName val="포장복구집계"/>
      <sheetName val="상수도토공집계표"/>
      <sheetName val="공사수행방안"/>
      <sheetName val="NEGO"/>
      <sheetName val="일위대가"/>
      <sheetName val="도배공사언고"/>
      <sheetName val="1.설계조건"/>
      <sheetName val="산출금액내역"/>
      <sheetName val="안정검토(온1)"/>
      <sheetName val="별표 "/>
      <sheetName val="지우지마세요"/>
      <sheetName val="단가산출"/>
      <sheetName val="전기일위목록"/>
      <sheetName val="전차선로 물량표"/>
      <sheetName val="영1"/>
      <sheetName val="과천MAIN"/>
      <sheetName val="CTEMCOST"/>
      <sheetName val="IMPEADENCE MAP 취수장"/>
      <sheetName val="입찰안"/>
      <sheetName val="내역서1999.8최종"/>
      <sheetName val="빙장비사양"/>
      <sheetName val="장비사양"/>
      <sheetName val="수목표준대가"/>
      <sheetName val="INPUT"/>
      <sheetName val="청천내"/>
      <sheetName val="집수정"/>
      <sheetName val="단가조사"/>
      <sheetName val="설직재-1"/>
      <sheetName val="NEYOK"/>
      <sheetName val="본공사"/>
      <sheetName val="인건비"/>
      <sheetName val="반중력식옹벽3.5"/>
      <sheetName val="Option"/>
      <sheetName val="SP-B1"/>
      <sheetName val="Sheet6"/>
      <sheetName val="단가대비표"/>
      <sheetName val="일위대가(가설)"/>
      <sheetName val="횡배수관토공수량"/>
      <sheetName val="건축-물가변동"/>
      <sheetName val="예가표"/>
      <sheetName val="Sheet2"/>
      <sheetName val="신우"/>
      <sheetName val="공사원가계산서"/>
      <sheetName val="직노"/>
      <sheetName val="사급자재"/>
      <sheetName val="집계표"/>
      <sheetName val="설비내역서"/>
      <sheetName val="건축내역서"/>
      <sheetName val="전기내역서"/>
      <sheetName val="수량산출서"/>
      <sheetName val="Y-WORK"/>
      <sheetName val="실행철강하도"/>
      <sheetName val="9811"/>
      <sheetName val="횡배수관집현황(2공구)"/>
      <sheetName val="노무비 "/>
      <sheetName val="기준"/>
      <sheetName val="목표세부명세"/>
      <sheetName val="원하대비"/>
      <sheetName val="원도급"/>
      <sheetName val="하도급"/>
      <sheetName val="현장관리비"/>
      <sheetName val="FD"/>
      <sheetName val="LD"/>
      <sheetName val="토목"/>
      <sheetName val="관급단가"/>
      <sheetName val="기계설비-물가변동"/>
      <sheetName val="GAEYO"/>
      <sheetName val="연동내역"/>
      <sheetName val="변압기 및 발전기 용량"/>
      <sheetName val="손익분석"/>
      <sheetName val="자재단가표"/>
      <sheetName val="건축내역"/>
      <sheetName val="암거단위-1련"/>
      <sheetName val="화산경계"/>
      <sheetName val="평균높이산출근거"/>
      <sheetName val="횡배수관위치조서"/>
      <sheetName val="YES-T"/>
      <sheetName val="J형측구단위수량"/>
      <sheetName val="노무비"/>
      <sheetName val="가설공사내역"/>
      <sheetName val="401"/>
      <sheetName val="기본DATA"/>
      <sheetName val="식재총괄"/>
      <sheetName val="인건-측정"/>
      <sheetName val="내역서-전체낙찰율"/>
      <sheetName val="표지 (2)"/>
      <sheetName val="7단가"/>
      <sheetName val="일위_파일"/>
      <sheetName val="const."/>
      <sheetName val="귀래 설계 공내역서"/>
      <sheetName val="소비자가"/>
      <sheetName val="식재가격"/>
      <sheetName val="일위목록"/>
      <sheetName val="일위대가(계측기설치)"/>
      <sheetName val="부안일위"/>
      <sheetName val="날개벽"/>
      <sheetName val="암거단위"/>
      <sheetName val="전기일위대가"/>
      <sheetName val="일위대가 (100%)"/>
      <sheetName val="중갑지"/>
      <sheetName val="노임"/>
      <sheetName val="단가 "/>
      <sheetName val="내역"/>
      <sheetName val="플랜트 설치"/>
      <sheetName val="단가"/>
      <sheetName val="공사"/>
      <sheetName val="FRP내역서"/>
      <sheetName val="단위중량표"/>
      <sheetName val="갑지1"/>
      <sheetName val="설계명세서"/>
      <sheetName val="시행후면적"/>
      <sheetName val="직재"/>
      <sheetName val="연결임시"/>
      <sheetName val="매립"/>
      <sheetName val="현대물량"/>
      <sheetName val="일위"/>
      <sheetName val="5.모델링"/>
      <sheetName val="2.단면가정"/>
      <sheetName val="노 무 비"/>
      <sheetName val="노원열병합  건축공사기성내역서"/>
      <sheetName val="AV시스템"/>
      <sheetName val="입력"/>
      <sheetName val="Total"/>
      <sheetName val="내역서-CCTV"/>
      <sheetName val="전기"/>
      <sheetName val="갑지"/>
      <sheetName val="작성기준"/>
      <sheetName val="공조기"/>
      <sheetName val="조명시설"/>
      <sheetName val="집계"/>
      <sheetName val="인건비 "/>
      <sheetName val="요율"/>
      <sheetName val="터파기및재료"/>
      <sheetName val="직접인건비"/>
      <sheetName val="소방"/>
      <sheetName val="평가내역"/>
      <sheetName val="현장관리비집계표"/>
      <sheetName val="Sheet13"/>
      <sheetName val="발전기"/>
      <sheetName val="Sheet14"/>
      <sheetName val="COST"/>
      <sheetName val="조건입력"/>
      <sheetName val="조건입력(2)"/>
      <sheetName val="장비선정"/>
      <sheetName val="냉천부속동"/>
      <sheetName val="금액"/>
      <sheetName val="원가계산서"/>
      <sheetName val="P.M 별"/>
      <sheetName val="Sheet3"/>
      <sheetName val="품셈TABLE"/>
      <sheetName val="98수문일위"/>
      <sheetName val="약품설비"/>
      <sheetName val="FB25JN"/>
      <sheetName val="송전기본"/>
      <sheetName val="반중력식옹벽"/>
      <sheetName val="부하LOAD"/>
      <sheetName val="인제내역"/>
      <sheetName val="일위(PN)"/>
      <sheetName val="MCC제원"/>
      <sheetName val="한강운반비"/>
      <sheetName val="SYS별 부하목록"/>
      <sheetName val="cable data"/>
      <sheetName val="Sheet4"/>
      <sheetName val="갑지(추정)"/>
      <sheetName val="자재단가"/>
      <sheetName val="전신환매도율"/>
      <sheetName val="H-PILE수량집계"/>
      <sheetName val="A-4"/>
      <sheetName val="차선도색현황"/>
      <sheetName val="실행대비"/>
      <sheetName val="경비"/>
      <sheetName val="공사개요"/>
      <sheetName val="시중노임단가"/>
      <sheetName val="코드표"/>
      <sheetName val="COVER"/>
      <sheetName val="횡배수관"/>
      <sheetName val="대비"/>
      <sheetName val="집수정(600-700)"/>
      <sheetName val="전계가"/>
      <sheetName val="설계내역서"/>
      <sheetName val="APT"/>
      <sheetName val="노임이"/>
      <sheetName val="견"/>
      <sheetName val="건축공사 집계표"/>
      <sheetName val="골조"/>
      <sheetName val="여수토공사비"/>
      <sheetName val="예산서표지"/>
      <sheetName val="P-J"/>
      <sheetName val="홍보비디오"/>
      <sheetName val="내역서2안"/>
      <sheetName val="경산"/>
      <sheetName val="SUN 2000. 10 가격"/>
      <sheetName val="교통대책내역"/>
      <sheetName val="R&amp;D"/>
      <sheetName val="È£Ç¥"/>
      <sheetName val="일위목차"/>
      <sheetName val="WEIGHT LIST"/>
      <sheetName val="구천"/>
      <sheetName val="공내역"/>
      <sheetName val="돈암사업"/>
      <sheetName val="copy"/>
      <sheetName val="b_balju_cho"/>
      <sheetName val="대치판정"/>
      <sheetName val="노임변동률"/>
      <sheetName val="산출"/>
      <sheetName val="계산근거"/>
      <sheetName val="DATE"/>
      <sheetName val="하부철근수량"/>
      <sheetName val="건축공사"/>
      <sheetName val="1단계"/>
      <sheetName val="내역서(기성청구)"/>
      <sheetName val="기존단가 (2)"/>
      <sheetName val="개발계획수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자료"/>
      <sheetName val="일위대가표(평택)"/>
      <sheetName val="laroux"/>
      <sheetName val="운전경비"/>
      <sheetName val="중기조종원인건비"/>
    </sheetNames>
    <sheetDataSet>
      <sheetData sheetId="0" refreshError="1">
        <row r="4">
          <cell r="C4">
            <v>66050</v>
          </cell>
        </row>
        <row r="21">
          <cell r="C21">
            <v>66655</v>
          </cell>
        </row>
        <row r="22">
          <cell r="C22">
            <v>60429</v>
          </cell>
        </row>
        <row r="23">
          <cell r="C23">
            <v>55408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단가업체대비표"/>
      <sheetName val="물가대비"/>
      <sheetName val="Sheet1"/>
      <sheetName val="내역서"/>
      <sheetName val="수량산출"/>
      <sheetName val="3BL공동구 수량"/>
      <sheetName val="ㅋㅋㅋ"/>
      <sheetName val="건축내역"/>
      <sheetName val="신우"/>
      <sheetName val="정부노임단가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2)"/>
      <sheetName val="견적(대)"/>
      <sheetName val="보수일위"/>
      <sheetName val="임률기준"/>
      <sheetName val="물가9월 (2)"/>
      <sheetName val="2F 회의실견적(5_14 일대)"/>
      <sheetName val="#REF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을지"/>
      <sheetName val="내역을지"/>
      <sheetName val="을"/>
      <sheetName val="환율"/>
      <sheetName val="불출요청"/>
      <sheetName val="내역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"/>
      <sheetName val="건축"/>
      <sheetName val="기계"/>
      <sheetName val="자재단가"/>
      <sheetName val="연결임시"/>
      <sheetName val="수량산출"/>
      <sheetName val="여과지동"/>
      <sheetName val="기초자료"/>
      <sheetName val="LOAD-46"/>
      <sheetName val="전사집계"/>
      <sheetName val="설비"/>
      <sheetName val="일위대가(1)"/>
      <sheetName val="샘플표지"/>
      <sheetName val="견적서"/>
      <sheetName val="간선"/>
      <sheetName val="파주낙찰"/>
      <sheetName val="내역서"/>
      <sheetName val="을"/>
      <sheetName val="공통가설"/>
      <sheetName val="NEYOK"/>
      <sheetName val="인건비 "/>
      <sheetName val="배관배선 단가조사"/>
      <sheetName val="일위대가"/>
      <sheetName val="일위대가집계"/>
      <sheetName val="을지"/>
      <sheetName val="견적대비 견적서"/>
      <sheetName val="9GNG운반"/>
      <sheetName val="Y_WORK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설계개요"/>
      <sheetName val="계약일반사항"/>
      <sheetName val="사유서(출)"/>
      <sheetName val="내역"/>
      <sheetName val="ABUT수량-A1"/>
      <sheetName val="제경비요율"/>
      <sheetName val="예가표"/>
      <sheetName val="도로구조공사비"/>
      <sheetName val="도로토공공사비"/>
      <sheetName val="여수토공사비"/>
      <sheetName val="집계표"/>
      <sheetName val="약품설비"/>
      <sheetName val="한전납입금"/>
      <sheetName val="실행철강하도"/>
      <sheetName val="수토공단위당"/>
      <sheetName val="철집"/>
      <sheetName val="노무비"/>
      <sheetName val="총괄표"/>
      <sheetName val="조경일람"/>
      <sheetName val="unit"/>
      <sheetName val="CCTV내역서"/>
      <sheetName val="재료값"/>
      <sheetName val="조명시설"/>
      <sheetName val="제출내역 (2)"/>
      <sheetName val="밸브설치"/>
      <sheetName val="금액내역서"/>
      <sheetName val="부안일위"/>
      <sheetName val="98NS-N"/>
      <sheetName val="사리부설"/>
      <sheetName val="전차선로 물량표"/>
      <sheetName val="내역서"/>
      <sheetName val="일위대가목차"/>
      <sheetName val="1호맨홀토공"/>
      <sheetName val="INPUT"/>
      <sheetName val="MODELING"/>
      <sheetName val="9GNG운반"/>
      <sheetName val="결과조달"/>
      <sheetName val="공사비예산서(토목분)"/>
      <sheetName val="TOTAL3"/>
      <sheetName val="#REF"/>
      <sheetName val="총괄내역서"/>
      <sheetName val="다곡2교"/>
      <sheetName val="입력단가"/>
      <sheetName val="200"/>
      <sheetName val="요율"/>
      <sheetName val="전기"/>
      <sheetName val="공사비"/>
      <sheetName val="산출근거"/>
      <sheetName val="단위가격 "/>
      <sheetName val="교각계산"/>
      <sheetName val="현장관리비 산출내역"/>
      <sheetName val="일위대가표"/>
      <sheetName val="내역표지"/>
      <sheetName val="일위대가"/>
      <sheetName val="찍기"/>
      <sheetName val="구조물철거타공정이월"/>
      <sheetName val="P-산#1-1(WOWA1)"/>
      <sheetName val="자재견적 (대왕) (2)"/>
      <sheetName val="재료비"/>
      <sheetName val="설명"/>
      <sheetName val="시공여유율"/>
      <sheetName val="고창방향"/>
      <sheetName val="일위대가(목록)"/>
      <sheetName val="자원리스트"/>
      <sheetName val="전기혼잡제경비(45)"/>
      <sheetName val="대비"/>
      <sheetName val="터파기및재료"/>
      <sheetName val="1.동력공사"/>
      <sheetName val="설계"/>
      <sheetName val="1단계"/>
      <sheetName val="단면가정"/>
      <sheetName val="부대내역"/>
      <sheetName val="별첨1-임식"/>
      <sheetName val="기본자료"/>
      <sheetName val="1.토공"/>
      <sheetName val="전선 및 전선관"/>
      <sheetName val="매립"/>
      <sheetName val="98수문일위"/>
      <sheetName val="일위대가(가설)"/>
      <sheetName val="Sheet1 (2)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천방교접속"/>
      <sheetName val="유림골조"/>
      <sheetName val="양수장내역"/>
      <sheetName val="양수장"/>
      <sheetName val="견적대비"/>
      <sheetName val="품셈(기초)"/>
      <sheetName val="가설공사비"/>
      <sheetName val="지급자재"/>
      <sheetName val="변경집계표"/>
      <sheetName val="공사비집계"/>
      <sheetName val="공내역"/>
      <sheetName val="일위_파일"/>
      <sheetName val="지장물C"/>
      <sheetName val="VXXXXX"/>
      <sheetName val="산수배수"/>
      <sheetName val="1,2공구원가계산서"/>
      <sheetName val="2공구산출내역"/>
      <sheetName val="1공구산출내역서"/>
      <sheetName val="투찰내역"/>
      <sheetName val="Sheet1"/>
      <sheetName val="중기비"/>
      <sheetName val="일위집계표"/>
      <sheetName val="대치판정"/>
      <sheetName val="수지예산서(세부) (2)"/>
      <sheetName val="단면 (2)"/>
      <sheetName val="PAD TR보호대기초"/>
      <sheetName val="가로등기초"/>
      <sheetName val="HANDHOLE(2)"/>
      <sheetName val="일위대가(계측기설치)"/>
      <sheetName val="년도별"/>
      <sheetName val="남양내역"/>
      <sheetName val="공사비총괄표"/>
      <sheetName val="가공비"/>
      <sheetName val="원가계산서(집계)"/>
      <sheetName val="날개벽"/>
      <sheetName val="PIPE내역_FCN_"/>
      <sheetName val="횡배수관집현황(2공구)"/>
      <sheetName val="일위"/>
      <sheetName val="NYS"/>
      <sheetName val="토적"/>
      <sheetName val="Sheet2"/>
      <sheetName val="배수내역"/>
      <sheetName val="입찰안"/>
      <sheetName val="BID"/>
      <sheetName val="MACRO(MCC)"/>
      <sheetName val="샌딩 에폭시 도장"/>
      <sheetName val="스텐문틀설치"/>
      <sheetName val="일반문틀 설치"/>
      <sheetName val="참조"/>
      <sheetName val="자재단가비교표"/>
      <sheetName val="CAT_5"/>
      <sheetName val="Y-WORK"/>
      <sheetName val="업무처리전"/>
      <sheetName val="날개벽(시점좌측)"/>
      <sheetName val="공문"/>
      <sheetName val="DATA"/>
      <sheetName val="수량산출"/>
      <sheetName val="본지점중"/>
      <sheetName val="교각1"/>
      <sheetName val="CODE"/>
      <sheetName val="COPING"/>
      <sheetName val="기초공"/>
      <sheetName val="기둥(원형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96보완계획7.12"/>
      <sheetName val="건              축"/>
      <sheetName val="기기리스트"/>
      <sheetName val="DATE"/>
      <sheetName val="계화총괄"/>
      <sheetName val="계화배수(3대)"/>
      <sheetName val="조건표"/>
      <sheetName val="공통"/>
      <sheetName val="갑지"/>
      <sheetName val="여과지동"/>
      <sheetName val="현산지구200420"/>
      <sheetName val="3.하중산정4.지지력"/>
      <sheetName val="장문교(대전)"/>
      <sheetName val="주재료비"/>
      <sheetName val="SG"/>
      <sheetName val="설계조건"/>
      <sheetName val="안정계산"/>
      <sheetName val="단면검토"/>
      <sheetName val="관급수량총"/>
      <sheetName val="설계내역서"/>
      <sheetName val="입상내역"/>
      <sheetName val="참조자료"/>
      <sheetName val="반중력식옹벽"/>
      <sheetName val="당초명세(평)"/>
      <sheetName val="기계경비일람"/>
      <sheetName val="설치중량_"/>
      <sheetName val="수문일위_"/>
      <sheetName val="청하배수"/>
      <sheetName val="투찰"/>
      <sheetName val="ESC(K치)"/>
      <sheetName val="이형관중량"/>
      <sheetName val="산근(목록)"/>
      <sheetName val="경비"/>
      <sheetName val="토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공사개요"/>
      <sheetName val="입출재고현황 (2)"/>
      <sheetName val="TEL"/>
      <sheetName val="대비"/>
      <sheetName val="견적서"/>
      <sheetName val="공사비집계"/>
      <sheetName val="type-F"/>
      <sheetName val="98지급계획"/>
      <sheetName val="부대대비"/>
      <sheetName val="냉연집계"/>
      <sheetName val="조명시설"/>
      <sheetName val="design criteria"/>
      <sheetName val="working load at the btm ft."/>
      <sheetName val="plan&amp;section of foundation"/>
      <sheetName val="member design"/>
      <sheetName val="단위중기"/>
      <sheetName val="물가"/>
      <sheetName val="RAHMEN"/>
      <sheetName val="일위대가"/>
      <sheetName val="DATA"/>
      <sheetName val="INPUT"/>
      <sheetName val="영업.일"/>
      <sheetName val="내역"/>
      <sheetName val="8공구투찰내역서"/>
      <sheetName val="Sheet2"/>
      <sheetName val="데이타"/>
      <sheetName val="단가조건"/>
      <sheetName val="설 계"/>
      <sheetName val="경비2내역"/>
      <sheetName val="DATE"/>
      <sheetName val="Total"/>
      <sheetName val="2.대외공문"/>
      <sheetName val="1.설계조건"/>
      <sheetName val="6.OUTPUT"/>
      <sheetName val="일위대가목차"/>
      <sheetName val="표지"/>
      <sheetName val="예산M12A"/>
      <sheetName val="보도경계블럭"/>
      <sheetName val="설계조건"/>
      <sheetName val="단면검토"/>
      <sheetName val="지급자재"/>
      <sheetName val="예산변경사항"/>
      <sheetName val="산출기준(파견전산실)"/>
      <sheetName val="본부소개"/>
      <sheetName val="M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데이타"/>
      <sheetName val="식재인부"/>
      <sheetName val="공종별집계표"/>
      <sheetName val="신우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노무비"/>
      <sheetName val="빌딩 안내"/>
      <sheetName val="내역"/>
      <sheetName val="설계서"/>
      <sheetName val="Sheet1"/>
      <sheetName val="1안"/>
      <sheetName val="건축-물가변동"/>
      <sheetName val="준공정산"/>
      <sheetName val="AS포장복구 "/>
      <sheetName val="가설공사"/>
      <sheetName val="가감수량"/>
      <sheetName val="맨홀수량산출"/>
      <sheetName val="합천내역"/>
      <sheetName val="코드"/>
      <sheetName val="노임단가"/>
      <sheetName val="#REF"/>
      <sheetName val="증감대비"/>
      <sheetName val="_x0000_"/>
      <sheetName val="자료"/>
      <sheetName val="간선"/>
      <sheetName val="전압"/>
      <sheetName val="조도"/>
      <sheetName val="동력"/>
      <sheetName val="노무,재료"/>
      <sheetName val="공사개요"/>
      <sheetName val="산출근거(복구)"/>
      <sheetName val="단가표"/>
      <sheetName val="Sheet13"/>
      <sheetName val="Sheet14"/>
      <sheetName val="Sheet9"/>
      <sheetName val="_x0000_k_x0000_y_x0000__x0000__x0000_£_x0000_±_x0000_¿_x0000_"/>
      <sheetName val="입고장부 (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"/>
      <sheetName val="9GNG운반"/>
      <sheetName val="합천내역"/>
      <sheetName val="신우"/>
      <sheetName val="정공공사"/>
      <sheetName val="데이타"/>
      <sheetName val="식재인부"/>
      <sheetName val="수량산출(음암)"/>
      <sheetName val="工완성공사율"/>
      <sheetName val="매립"/>
      <sheetName val="N賃率-職"/>
      <sheetName val="제출내역 (2)"/>
      <sheetName val="공사원가계산서"/>
      <sheetName val="CTEMCOST"/>
      <sheetName val="대치판정"/>
      <sheetName val="일위총괄표"/>
      <sheetName val="송라초중학교(final)"/>
      <sheetName val="약품설비"/>
      <sheetName val="을"/>
      <sheetName val="철집"/>
      <sheetName val="일위대가표"/>
      <sheetName val="내역"/>
      <sheetName val="부하계산서"/>
      <sheetName val="설계명세서"/>
      <sheetName val="2.대외공문"/>
      <sheetName val="예총"/>
      <sheetName val="여과지동"/>
      <sheetName val="기초자료"/>
      <sheetName val="H-PILE수량집계"/>
      <sheetName val="H PILE수량"/>
      <sheetName val="사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  <sheetName val="전기"/>
      <sheetName val="건축일위"/>
      <sheetName val="그라우팅일위"/>
      <sheetName val="노임단가"/>
      <sheetName val="수목단가"/>
      <sheetName val="시설수량표"/>
      <sheetName val="식재수량표"/>
      <sheetName val="일위목록"/>
      <sheetName val="철거산출근거"/>
      <sheetName val="갑지"/>
      <sheetName val="집계표"/>
      <sheetName val="일위대가"/>
      <sheetName val="부대내역"/>
      <sheetName val="안전장치"/>
      <sheetName val="수량산출(음암)"/>
      <sheetName val="내역서"/>
      <sheetName val="건축내역"/>
      <sheetName val="개산공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세"/>
    </sheetNames>
    <sheetDataSet>
      <sheetData sheetId="0" refreshError="1">
        <row r="23">
          <cell r="G23">
            <v>153805</v>
          </cell>
        </row>
        <row r="24">
          <cell r="G24">
            <v>111484</v>
          </cell>
        </row>
        <row r="25">
          <cell r="G25">
            <v>90147</v>
          </cell>
        </row>
        <row r="26">
          <cell r="G26">
            <v>63872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Sheet1"/>
      <sheetName val="인건비.재료비단가표지"/>
      <sheetName val="환율노임"/>
      <sheetName val="실측단가"/>
      <sheetName val="재료비"/>
      <sheetName val="예측단가간지"/>
      <sheetName val="예측단가"/>
      <sheetName val="예측재료비"/>
      <sheetName val="실측단가간지"/>
      <sheetName val="실측재료비"/>
      <sheetName val="정거장단가간지"/>
      <sheetName val="정거장단가"/>
      <sheetName val="용지단가간지"/>
      <sheetName val="용지측량단가"/>
      <sheetName val="용미말뚝박기"/>
      <sheetName val="지반조사간지"/>
      <sheetName val="보오링"/>
      <sheetName val="자연시료"/>
      <sheetName val="실내시험"/>
      <sheetName val="기타간지"/>
      <sheetName val="공통 재료비 단가"/>
      <sheetName val="용지말뚝박기_도면작성비"/>
      <sheetName val="V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설변총괄표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신설개소별 총집계표(동해-배전)"/>
      <sheetName val="안평역사 총집계"/>
      <sheetName val="건축1회"/>
      <sheetName val="피엘"/>
      <sheetName val="A 견적"/>
      <sheetName val="산출내역서집계표"/>
      <sheetName val="내역서"/>
      <sheetName val="I一般比"/>
      <sheetName val="조건"/>
      <sheetName val="2002하반기노임기준"/>
      <sheetName val="전기일위목록"/>
      <sheetName val="N賃率-職"/>
      <sheetName val="노임단가(2000하반기)"/>
      <sheetName val="대극장-상부단가"/>
      <sheetName val="설계서"/>
      <sheetName val="분전함신설"/>
      <sheetName val="접지1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TOTAL1 "/>
      <sheetName val="TOTAL2  "/>
      <sheetName val="TOTAL3"/>
      <sheetName val="3지구단위"/>
      <sheetName val="상수구조화편집부표"/>
      <sheetName val="98수문일위"/>
      <sheetName val="100만평"/>
      <sheetName val="재료비"/>
      <sheetName val="단가"/>
      <sheetName val="기기리스트"/>
      <sheetName val="터파기및재료"/>
      <sheetName val="2.가정단면"/>
      <sheetName val="라.공사비"/>
      <sheetName val="다.도서인쇄비"/>
      <sheetName val="data"/>
      <sheetName val="직접인건비"/>
      <sheetName val="직접경비"/>
      <sheetName val="5지구단위"/>
      <sheetName val="수원공사비"/>
      <sheetName val="DATE"/>
      <sheetName val="물가시세표지"/>
      <sheetName val="물가시세표"/>
      <sheetName val="물가시세비교"/>
      <sheetName val="노임단가표지"/>
      <sheetName val="노임단가"/>
      <sheetName val="일위대가조견표"/>
      <sheetName val="일위대가"/>
      <sheetName val="적용건축"/>
      <sheetName val="설계명세"/>
      <sheetName val="9509"/>
      <sheetName val="Sheet2"/>
      <sheetName val="급연97"/>
      <sheetName val="Project Brief"/>
      <sheetName val="노임"/>
      <sheetName val="4차원가계산서"/>
      <sheetName val="환경평가"/>
      <sheetName val="인구"/>
      <sheetName val="9811"/>
      <sheetName val="접속도로1"/>
      <sheetName val="수량산출"/>
      <sheetName val="①범용도입"/>
      <sheetName val="석재장조사"/>
      <sheetName val="_산근5_"/>
      <sheetName val="인건비"/>
      <sheetName val="공비대비"/>
      <sheetName val="금광1터널"/>
      <sheetName val="고창터널(고창방향)"/>
      <sheetName val="우,오수"/>
      <sheetName val="과천MAIN"/>
      <sheetName val="단가산출"/>
      <sheetName val="단가표"/>
      <sheetName val="현장관리비"/>
      <sheetName val="기초일위"/>
      <sheetName val="시설일위"/>
      <sheetName val="식재일위"/>
      <sheetName val="일위목록"/>
      <sheetName val="기본1"/>
      <sheetName val="수정일위대가"/>
      <sheetName val="자료"/>
      <sheetName val="금액결정"/>
      <sheetName val="기초단가"/>
      <sheetName val="밸브설치"/>
      <sheetName val="중기조종사 단위단가"/>
      <sheetName val="노무비단가"/>
      <sheetName val="검측감리공제요율"/>
      <sheetName val="시공감리공제요율"/>
      <sheetName val="책임감리공제요율"/>
      <sheetName val="2. 단가"/>
      <sheetName val="설계기준"/>
      <sheetName val="내역1"/>
      <sheetName val="산수배수"/>
      <sheetName val="토사(PE)"/>
      <sheetName val="요율"/>
      <sheetName val="콘_재료분리(1)"/>
      <sheetName val="#REF"/>
      <sheetName val="도면출력"/>
      <sheetName val="산출내역서집계표"/>
      <sheetName val="DB구축"/>
      <sheetName val="빗물받이(910-510-410)"/>
      <sheetName val="관접합및부설"/>
      <sheetName val="COPING-1"/>
      <sheetName val="역T형교대-2수량"/>
      <sheetName val="약품공급2"/>
      <sheetName val="N賃率-職"/>
      <sheetName val="I一般比"/>
      <sheetName val="수량산출(총괄)"/>
      <sheetName val="건설공사 감리원 배치기준"/>
      <sheetName val="예측단가간지"/>
      <sheetName val="입력"/>
      <sheetName val="변수"/>
      <sheetName val="현지검측내역(총괄)"/>
      <sheetName val="공통비(전체)"/>
      <sheetName val="날개수량1.5"/>
      <sheetName val="_산근2_"/>
      <sheetName val="TOTAL1_"/>
      <sheetName val="TOTAL2__"/>
      <sheetName val="설계"/>
      <sheetName val="자재대"/>
      <sheetName val="암거단위-1련"/>
      <sheetName val="Sens&amp;Anal"/>
      <sheetName val="000000"/>
      <sheetName val="단위수량"/>
      <sheetName val="노임단가명세서"/>
      <sheetName val="CABLE SIZE-1"/>
      <sheetName val="Data&amp;Result"/>
      <sheetName val="토목"/>
      <sheetName val="spec1"/>
      <sheetName val="4.2유효폭의 계산"/>
      <sheetName val="단위량당중기사용료"/>
      <sheetName val="2007년SOURCE"/>
      <sheetName val="용역단가"/>
      <sheetName val="내역서"/>
      <sheetName val="지장물조서"/>
    </sheetNames>
    <sheetDataSet>
      <sheetData sheetId="0">
        <row r="7">
          <cell r="O7" t="str">
            <v>수평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구"/>
      <sheetName val="환경평가"/>
      <sheetName val="공단"/>
      <sheetName val="자재단가"/>
      <sheetName val="감리원배치기준"/>
      <sheetName val="덕전리"/>
      <sheetName val="표지"/>
      <sheetName val="여과지동"/>
      <sheetName val="기초자료"/>
      <sheetName val="설계기준"/>
    </sheetNames>
    <sheetDataSet>
      <sheetData sheetId="0" refreshError="1">
        <row r="17">
          <cell r="G17">
            <v>153805</v>
          </cell>
        </row>
        <row r="18">
          <cell r="G18">
            <v>111484</v>
          </cell>
        </row>
        <row r="19">
          <cell r="G19">
            <v>90147</v>
          </cell>
        </row>
        <row r="21">
          <cell r="G21">
            <v>55263</v>
          </cell>
        </row>
      </sheetData>
      <sheetData sheetId="1" refreshError="1">
        <row r="126">
          <cell r="H126">
            <v>495808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건원"/>
      <sheetName val="토원"/>
      <sheetName val="설원"/>
      <sheetName val="집계"/>
      <sheetName val="집계토"/>
      <sheetName val="내역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공사검사조서"/>
      <sheetName val="감리원감리조서"/>
      <sheetName val="확인내역서"/>
      <sheetName val="검사원"/>
      <sheetName val="총괄원가"/>
      <sheetName val="집계표(공사)"/>
      <sheetName val="건축원가"/>
      <sheetName val="건축집계표(공종)"/>
      <sheetName val="건축내역"/>
      <sheetName val="설비원가"/>
      <sheetName val="설비집계표(공종)"/>
      <sheetName val="토목원가"/>
      <sheetName val="토목집계표(공종)"/>
      <sheetName val="토목내역"/>
      <sheetName val="조경원가"/>
      <sheetName val="조경집계표(공종)"/>
      <sheetName val="속지"/>
      <sheetName val="Sheet1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건축집계"/>
      <sheetName val="구청사"/>
      <sheetName val="문화세타"/>
      <sheetName val="외주총"/>
      <sheetName val="자재총"/>
      <sheetName val="현장관리"/>
      <sheetName val="안전관리"/>
      <sheetName val="분석 "/>
      <sheetName val="Sheet8"/>
      <sheetName val="설변공종별"/>
      <sheetName val="설변조정내역"/>
      <sheetName val="건기토원가"/>
      <sheetName val="집계표"/>
      <sheetName val="기계원가"/>
      <sheetName val="기계내역"/>
      <sheetName val="표지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총괄원가계산서"/>
      <sheetName val="내역서 (갑)1"/>
      <sheetName val="건축공종별"/>
      <sheetName val="건축 (2)"/>
      <sheetName val="건일"/>
      <sheetName val="토목 공종별"/>
      <sheetName val="토목 (2)"/>
      <sheetName val="토일"/>
      <sheetName val="기계공종별"/>
      <sheetName val="기일"/>
      <sheetName val="교통대책내역"/>
      <sheetName val="꡴축원가"/>
      <sheetName val="토목내얭"/>
      <sheetName val="전기"/>
      <sheetName val="실행철강하도"/>
      <sheetName val="원가계산서구조조정"/>
      <sheetName val="수량산출서 (2)"/>
      <sheetName val="문학간접"/>
      <sheetName val="SHEET PILE단가"/>
      <sheetName val="산출내역서"/>
      <sheetName val="퍼스트"/>
      <sheetName val="내역서"/>
      <sheetName val="일위대가목록"/>
      <sheetName val="토목"/>
      <sheetName val="건축"/>
      <sheetName val="청주(철골발주의뢰서)"/>
      <sheetName val="집계톢"/>
      <sheetName val="공사비총괄"/>
      <sheetName val="전체"/>
      <sheetName val="파이프류"/>
      <sheetName val="재료비"/>
      <sheetName val="전체제잡비"/>
      <sheetName val="제경비"/>
      <sheetName val="RE9604"/>
      <sheetName val="기성내역"/>
      <sheetName val="#REF"/>
      <sheetName val="직영(갑)"/>
      <sheetName val="직영(을)"/>
      <sheetName val="전도금(12월)"/>
      <sheetName val="개인별유류사용"/>
      <sheetName val="식,간식대"/>
      <sheetName val="직공비"/>
      <sheetName val="자재일람"/>
      <sheetName val=" 소방공사 산출근거"/>
      <sheetName val="자재단가"/>
      <sheetName val="자재테이블"/>
      <sheetName val="실행내역"/>
      <sheetName val="교각계산"/>
      <sheetName val="일위대가"/>
      <sheetName val="설계명세서"/>
      <sheetName val="자료입력"/>
      <sheetName val="양수장구조물총"/>
      <sheetName val="양수장토공총"/>
      <sheetName val="샘플표지"/>
      <sheetName val="자재단가표"/>
      <sheetName val="Y-WORK"/>
      <sheetName val="재학생"/>
      <sheetName val="공종 집계표"/>
      <sheetName val="토목주소"/>
      <sheetName val="설변내역"/>
      <sheetName val="401"/>
      <sheetName val="내역(원안-대안)"/>
      <sheetName val="VXXXXXX"/>
      <sheetName val="00000"/>
      <sheetName val="메인집계"/>
      <sheetName val="월간손익현황"/>
      <sheetName val="월간집계"/>
      <sheetName val="투입금액"/>
      <sheetName val="금액대비"/>
      <sheetName val="부산토건기성"/>
      <sheetName val="적격심사(주공)"/>
      <sheetName val="내역표지"/>
      <sheetName val="전기일위목록"/>
      <sheetName val="약품공급2"/>
      <sheetName val="일위목록"/>
      <sheetName val="8설7발"/>
      <sheetName val="계산표지"/>
      <sheetName val="노무비 근거"/>
      <sheetName val="4.전기"/>
      <sheetName val="당진1,2호기전선관설치및접지4차공사내역서-을지"/>
      <sheetName val="노임"/>
      <sheetName val="전체_1설계"/>
      <sheetName val="재료값"/>
      <sheetName val="실행(1)"/>
      <sheetName val="자동제어"/>
      <sheetName val="A 견적"/>
      <sheetName val="건축공사"/>
      <sheetName val="잡철물"/>
      <sheetName val="전기공사"/>
      <sheetName val="별표 "/>
      <sheetName val="환율change"/>
      <sheetName val="공사원가계산서"/>
      <sheetName val="편입토지조서"/>
      <sheetName val="자재목록표"/>
      <sheetName val="현장조사"/>
      <sheetName val="산출내역서집계표"/>
      <sheetName val="원가총괄"/>
      <sheetName val="b_balju"/>
      <sheetName val="초기화면"/>
      <sheetName val="폐기물"/>
      <sheetName val="기초자료"/>
      <sheetName val="1공구"/>
      <sheetName val="BID"/>
      <sheetName val="기초자료입력"/>
      <sheetName val="통신물량"/>
      <sheetName val="단가산출"/>
      <sheetName val="1공구(입찰내역)"/>
      <sheetName val="guard(mac)"/>
      <sheetName val="봉양~조차장간고하개명(신설)"/>
      <sheetName val="1.취수장"/>
      <sheetName val="원도급"/>
      <sheetName val="하도급"/>
      <sheetName val="6. 안전관리비"/>
      <sheetName val="코드"/>
      <sheetName val="2000년1차"/>
      <sheetName val="단가조사서"/>
      <sheetName val="중기가격"/>
      <sheetName val="코드일람표2001년10월"/>
      <sheetName val="관급자재"/>
      <sheetName val="SCHEDULE"/>
      <sheetName val="ELECTRIC"/>
      <sheetName val="할증"/>
      <sheetName val="매입"/>
      <sheetName val="철근콘크리트"/>
      <sheetName val="파일항타"/>
      <sheetName val="파일항타 (2)"/>
      <sheetName val="현장관리비참조"/>
      <sheetName val="1,2공구원가계산서"/>
      <sheetName val="2공구산출내역"/>
      <sheetName val="1공구산출내역서"/>
      <sheetName val="변경비교-을"/>
      <sheetName val="Sheet2"/>
      <sheetName val="입력"/>
      <sheetName val="제안서"/>
      <sheetName val="행정표준(1)"/>
      <sheetName val="행정표준(2)"/>
      <sheetName val="전철"/>
      <sheetName val="재개발"/>
      <sheetName val="인사자료총집계"/>
      <sheetName val="간접"/>
      <sheetName val="LF자재단가"/>
      <sheetName val="99-0002"/>
      <sheetName val="직노"/>
      <sheetName val="단위당경유량"/>
      <sheetName val="전도금1"/>
      <sheetName val="노임단가"/>
      <sheetName val="공통단가"/>
      <sheetName val="가스"/>
      <sheetName val="기존단가 (2)"/>
      <sheetName val="관로분포도"/>
      <sheetName val="예가내역서"/>
      <sheetName val="관리비비계상"/>
      <sheetName val="건축2"/>
      <sheetName val="기둥"/>
      <sheetName val="저판(버림100)"/>
      <sheetName val="22일위"/>
      <sheetName val="lee"/>
      <sheetName val="집계표소트"/>
      <sheetName val="적용기준"/>
      <sheetName val="옥내소화전계산서"/>
      <sheetName val="수량산출서"/>
      <sheetName val="공사비산출내역"/>
      <sheetName val="단가표"/>
      <sheetName val="기본Data"/>
      <sheetName val="전력간선공사 산출서"/>
      <sheetName val="연결임시"/>
      <sheetName val="제경비산출서"/>
      <sheetName val="플랜트 설치"/>
      <sheetName val="수량산출근거"/>
      <sheetName val="자재단가비교표"/>
      <sheetName val="98지급계획"/>
      <sheetName val="터파기및재료"/>
      <sheetName val="유치원내역"/>
      <sheetName val="5.동별횡주관경"/>
      <sheetName val="인건비"/>
      <sheetName val="거래내역입력"/>
      <sheetName val="단위수량"/>
      <sheetName val="조경일람"/>
      <sheetName val="교각1"/>
      <sheetName val="수자재단위당"/>
      <sheetName val="은대내역서"/>
      <sheetName val="단가"/>
      <sheetName val="수안보-MBR1"/>
      <sheetName val="SLAB&quot;1&quot;"/>
      <sheetName val="#2_일위대가목록"/>
      <sheetName val="ELEC"/>
      <sheetName val="CODE"/>
      <sheetName val="건축기술부대조건"/>
      <sheetName val="여과지동"/>
      <sheetName val="총괄-1"/>
      <sheetName val="전기설계변경"/>
      <sheetName val="현장경비"/>
      <sheetName val="원가계산서"/>
      <sheetName val="200"/>
      <sheetName val="unit 4"/>
      <sheetName val="공사비예산서(토목분)"/>
      <sheetName val="형틀공사"/>
      <sheetName val="2.냉난방설비공사"/>
      <sheetName val="7.자동제어공사"/>
      <sheetName val="점상총"/>
      <sheetName val="정암총"/>
      <sheetName val="물가자료"/>
      <sheetName val="노임단가표"/>
      <sheetName val="소총괄표1"/>
      <sheetName val="을지"/>
      <sheetName val="정화조동내역"/>
      <sheetName val="골조시행"/>
      <sheetName val="통신대가"/>
      <sheetName val="설계내역서"/>
      <sheetName val="전주2本1"/>
      <sheetName val="상수도토공집계표"/>
      <sheetName val="표지1"/>
      <sheetName val="전기내역서(총계)"/>
      <sheetName val="2000노임기준"/>
      <sheetName val="#REF!"/>
      <sheetName val="서울대규장각(가시설흙막이)"/>
      <sheetName val="IT-BAT"/>
      <sheetName val="개요"/>
      <sheetName val="APT"/>
      <sheetName val="울산자동제어"/>
      <sheetName val="도담구내 개소별 명세"/>
      <sheetName val="연습"/>
      <sheetName val="기성2"/>
      <sheetName val="재료"/>
      <sheetName val="sub"/>
      <sheetName val="재료집계표"/>
      <sheetName val="DANGA"/>
      <sheetName val="동해묵호1내역"/>
      <sheetName val="b_balju_cho"/>
      <sheetName val="부속동"/>
      <sheetName val="철콘공사"/>
      <sheetName val="중,자,노"/>
      <sheetName val="입력화면 1"/>
      <sheetName val="작업자성명"/>
      <sheetName val="절점SCH"/>
      <sheetName val="CTEMCOST"/>
      <sheetName val="내역서 (2)"/>
      <sheetName val="입찰안"/>
      <sheetName val="개산공사비"/>
      <sheetName val="설계기준"/>
      <sheetName val="수지예산"/>
      <sheetName val="유림총괄"/>
      <sheetName val="PBS"/>
      <sheetName val="대치판정"/>
      <sheetName val="견적"/>
      <sheetName val="종단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기계견적"/>
      <sheetName val="Sheet13"/>
      <sheetName val="Sheet14"/>
      <sheetName val="Sheet15"/>
      <sheetName val="기계견적 (2)"/>
      <sheetName val="컨벤션센터"/>
      <sheetName val="국제회의장(기계)"/>
      <sheetName val="컨벤션센터 (2)"/>
      <sheetName val="세미나실"/>
      <sheetName val="커벤션센타"/>
      <sheetName val="단위단가"/>
      <sheetName val="N賃率-職"/>
      <sheetName val="건축내역"/>
      <sheetName val="전기2005"/>
      <sheetName val="내역"/>
      <sheetName val="요율"/>
    </sheetNames>
    <definedNames>
      <definedName name="조건_입력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9">
          <cell r="C9">
            <v>111576</v>
          </cell>
        </row>
        <row r="12">
          <cell r="C12">
            <v>81499</v>
          </cell>
        </row>
      </sheetData>
      <sheetData sheetId="31"/>
      <sheetData sheetId="3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억미만"/>
      <sheetName val="오억이상"/>
      <sheetName val="Sheet4"/>
      <sheetName val="오천미만"/>
      <sheetName val="물가자료"/>
      <sheetName val="토공사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165-1"/>
      <sheetName val="공사원가계산서"/>
      <sheetName val="I一般比"/>
      <sheetName val="통합"/>
      <sheetName val="노무비"/>
      <sheetName val="입찰안"/>
      <sheetName val="VENT"/>
      <sheetName val="일위대가"/>
      <sheetName val="IMPEADENCE MAP 취수장"/>
      <sheetName val="일위대가(계측기설치)"/>
      <sheetName val="설계명세서"/>
      <sheetName val="공리공제"/>
      <sheetName val="노임"/>
      <sheetName val="손익분석"/>
      <sheetName val="매립"/>
      <sheetName val="수량산출"/>
      <sheetName val="N賃率-職"/>
      <sheetName val="별표집계"/>
      <sheetName val="NEYOK"/>
      <sheetName val="Sheet2"/>
      <sheetName val="EQUIPMENT -2"/>
      <sheetName val="工완성공사율"/>
      <sheetName val="건축내역"/>
      <sheetName val="전선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1.xml"/><Relationship Id="rId21" Type="http://schemas.openxmlformats.org/officeDocument/2006/relationships/ctrlProp" Target="../ctrlProps/ctrlProp16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63" Type="http://schemas.openxmlformats.org/officeDocument/2006/relationships/ctrlProp" Target="../ctrlProps/ctrlProp58.xml"/><Relationship Id="rId68" Type="http://schemas.openxmlformats.org/officeDocument/2006/relationships/ctrlProp" Target="../ctrlProps/ctrlProp63.x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29" Type="http://schemas.openxmlformats.org/officeDocument/2006/relationships/ctrlProp" Target="../ctrlProps/ctrlProp24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3" Type="http://schemas.openxmlformats.org/officeDocument/2006/relationships/ctrlProp" Target="../ctrlProps/ctrlProp48.xml"/><Relationship Id="rId58" Type="http://schemas.openxmlformats.org/officeDocument/2006/relationships/ctrlProp" Target="../ctrlProps/ctrlProp53.xml"/><Relationship Id="rId66" Type="http://schemas.openxmlformats.org/officeDocument/2006/relationships/ctrlProp" Target="../ctrlProps/ctrlProp61.xml"/><Relationship Id="rId5" Type="http://schemas.openxmlformats.org/officeDocument/2006/relationships/image" Target="../media/image1.emf"/><Relationship Id="rId61" Type="http://schemas.openxmlformats.org/officeDocument/2006/relationships/ctrlProp" Target="../ctrlProps/ctrlProp56.xml"/><Relationship Id="rId19" Type="http://schemas.openxmlformats.org/officeDocument/2006/relationships/ctrlProp" Target="../ctrlProps/ctrlProp1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56" Type="http://schemas.openxmlformats.org/officeDocument/2006/relationships/ctrlProp" Target="../ctrlProps/ctrlProp51.xml"/><Relationship Id="rId64" Type="http://schemas.openxmlformats.org/officeDocument/2006/relationships/ctrlProp" Target="../ctrlProps/ctrlProp59.xml"/><Relationship Id="rId69" Type="http://schemas.openxmlformats.org/officeDocument/2006/relationships/comments" Target="../comments1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59" Type="http://schemas.openxmlformats.org/officeDocument/2006/relationships/ctrlProp" Target="../ctrlProps/ctrlProp54.xml"/><Relationship Id="rId67" Type="http://schemas.openxmlformats.org/officeDocument/2006/relationships/ctrlProp" Target="../ctrlProps/ctrlProp62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54" Type="http://schemas.openxmlformats.org/officeDocument/2006/relationships/ctrlProp" Target="../ctrlProps/ctrlProp49.xml"/><Relationship Id="rId62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49" Type="http://schemas.openxmlformats.org/officeDocument/2006/relationships/ctrlProp" Target="../ctrlProps/ctrlProp44.xml"/><Relationship Id="rId57" Type="http://schemas.openxmlformats.org/officeDocument/2006/relationships/ctrlProp" Target="../ctrlProps/ctrlProp52.xml"/><Relationship Id="rId10" Type="http://schemas.openxmlformats.org/officeDocument/2006/relationships/ctrlProp" Target="../ctrlProps/ctrlProp5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52" Type="http://schemas.openxmlformats.org/officeDocument/2006/relationships/ctrlProp" Target="../ctrlProps/ctrlProp47.xml"/><Relationship Id="rId60" Type="http://schemas.openxmlformats.org/officeDocument/2006/relationships/ctrlProp" Target="../ctrlProps/ctrlProp55.xml"/><Relationship Id="rId65" Type="http://schemas.openxmlformats.org/officeDocument/2006/relationships/ctrlProp" Target="../ctrlProps/ctrlProp60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9" Type="http://schemas.openxmlformats.org/officeDocument/2006/relationships/ctrlProp" Target="../ctrlProps/ctrlProp34.xml"/><Relationship Id="rId34" Type="http://schemas.openxmlformats.org/officeDocument/2006/relationships/ctrlProp" Target="../ctrlProps/ctrlProp29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73.xml"/><Relationship Id="rId18" Type="http://schemas.openxmlformats.org/officeDocument/2006/relationships/ctrlProp" Target="../ctrlProps/ctrlProp78.xml"/><Relationship Id="rId26" Type="http://schemas.openxmlformats.org/officeDocument/2006/relationships/ctrlProp" Target="../ctrlProps/ctrlProp86.xml"/><Relationship Id="rId39" Type="http://schemas.openxmlformats.org/officeDocument/2006/relationships/ctrlProp" Target="../ctrlProps/ctrlProp99.xml"/><Relationship Id="rId21" Type="http://schemas.openxmlformats.org/officeDocument/2006/relationships/ctrlProp" Target="../ctrlProps/ctrlProp81.xml"/><Relationship Id="rId34" Type="http://schemas.openxmlformats.org/officeDocument/2006/relationships/ctrlProp" Target="../ctrlProps/ctrlProp94.xml"/><Relationship Id="rId42" Type="http://schemas.openxmlformats.org/officeDocument/2006/relationships/ctrlProp" Target="../ctrlProps/ctrlProp102.xml"/><Relationship Id="rId47" Type="http://schemas.openxmlformats.org/officeDocument/2006/relationships/ctrlProp" Target="../ctrlProps/ctrlProp107.xml"/><Relationship Id="rId50" Type="http://schemas.openxmlformats.org/officeDocument/2006/relationships/ctrlProp" Target="../ctrlProps/ctrlProp110.xml"/><Relationship Id="rId55" Type="http://schemas.openxmlformats.org/officeDocument/2006/relationships/ctrlProp" Target="../ctrlProps/ctrlProp115.xml"/><Relationship Id="rId63" Type="http://schemas.openxmlformats.org/officeDocument/2006/relationships/ctrlProp" Target="../ctrlProps/ctrlProp123.xml"/><Relationship Id="rId7" Type="http://schemas.openxmlformats.org/officeDocument/2006/relationships/ctrlProp" Target="../ctrlProps/ctrlProp67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76.xml"/><Relationship Id="rId29" Type="http://schemas.openxmlformats.org/officeDocument/2006/relationships/ctrlProp" Target="../ctrlProps/ctrlProp89.xml"/><Relationship Id="rId11" Type="http://schemas.openxmlformats.org/officeDocument/2006/relationships/ctrlProp" Target="../ctrlProps/ctrlProp71.xml"/><Relationship Id="rId24" Type="http://schemas.openxmlformats.org/officeDocument/2006/relationships/ctrlProp" Target="../ctrlProps/ctrlProp84.xml"/><Relationship Id="rId32" Type="http://schemas.openxmlformats.org/officeDocument/2006/relationships/ctrlProp" Target="../ctrlProps/ctrlProp92.xml"/><Relationship Id="rId37" Type="http://schemas.openxmlformats.org/officeDocument/2006/relationships/ctrlProp" Target="../ctrlProps/ctrlProp97.xml"/><Relationship Id="rId40" Type="http://schemas.openxmlformats.org/officeDocument/2006/relationships/ctrlProp" Target="../ctrlProps/ctrlProp100.xml"/><Relationship Id="rId45" Type="http://schemas.openxmlformats.org/officeDocument/2006/relationships/ctrlProp" Target="../ctrlProps/ctrlProp105.xml"/><Relationship Id="rId53" Type="http://schemas.openxmlformats.org/officeDocument/2006/relationships/ctrlProp" Target="../ctrlProps/ctrlProp113.xml"/><Relationship Id="rId58" Type="http://schemas.openxmlformats.org/officeDocument/2006/relationships/ctrlProp" Target="../ctrlProps/ctrlProp118.xml"/><Relationship Id="rId5" Type="http://schemas.openxmlformats.org/officeDocument/2006/relationships/ctrlProp" Target="../ctrlProps/ctrlProp65.xml"/><Relationship Id="rId61" Type="http://schemas.openxmlformats.org/officeDocument/2006/relationships/ctrlProp" Target="../ctrlProps/ctrlProp121.xml"/><Relationship Id="rId19" Type="http://schemas.openxmlformats.org/officeDocument/2006/relationships/ctrlProp" Target="../ctrlProps/ctrlProp79.xml"/><Relationship Id="rId14" Type="http://schemas.openxmlformats.org/officeDocument/2006/relationships/ctrlProp" Target="../ctrlProps/ctrlProp74.xml"/><Relationship Id="rId22" Type="http://schemas.openxmlformats.org/officeDocument/2006/relationships/ctrlProp" Target="../ctrlProps/ctrlProp82.xml"/><Relationship Id="rId27" Type="http://schemas.openxmlformats.org/officeDocument/2006/relationships/ctrlProp" Target="../ctrlProps/ctrlProp87.xml"/><Relationship Id="rId30" Type="http://schemas.openxmlformats.org/officeDocument/2006/relationships/ctrlProp" Target="../ctrlProps/ctrlProp90.xml"/><Relationship Id="rId35" Type="http://schemas.openxmlformats.org/officeDocument/2006/relationships/ctrlProp" Target="../ctrlProps/ctrlProp95.xml"/><Relationship Id="rId43" Type="http://schemas.openxmlformats.org/officeDocument/2006/relationships/ctrlProp" Target="../ctrlProps/ctrlProp103.xml"/><Relationship Id="rId48" Type="http://schemas.openxmlformats.org/officeDocument/2006/relationships/ctrlProp" Target="../ctrlProps/ctrlProp108.xml"/><Relationship Id="rId56" Type="http://schemas.openxmlformats.org/officeDocument/2006/relationships/ctrlProp" Target="../ctrlProps/ctrlProp116.xml"/><Relationship Id="rId64" Type="http://schemas.openxmlformats.org/officeDocument/2006/relationships/comments" Target="../comments2.xml"/><Relationship Id="rId8" Type="http://schemas.openxmlformats.org/officeDocument/2006/relationships/ctrlProp" Target="../ctrlProps/ctrlProp68.xml"/><Relationship Id="rId51" Type="http://schemas.openxmlformats.org/officeDocument/2006/relationships/ctrlProp" Target="../ctrlProps/ctrlProp111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72.xml"/><Relationship Id="rId17" Type="http://schemas.openxmlformats.org/officeDocument/2006/relationships/ctrlProp" Target="../ctrlProps/ctrlProp77.xml"/><Relationship Id="rId25" Type="http://schemas.openxmlformats.org/officeDocument/2006/relationships/ctrlProp" Target="../ctrlProps/ctrlProp85.xml"/><Relationship Id="rId33" Type="http://schemas.openxmlformats.org/officeDocument/2006/relationships/ctrlProp" Target="../ctrlProps/ctrlProp93.xml"/><Relationship Id="rId38" Type="http://schemas.openxmlformats.org/officeDocument/2006/relationships/ctrlProp" Target="../ctrlProps/ctrlProp98.xml"/><Relationship Id="rId46" Type="http://schemas.openxmlformats.org/officeDocument/2006/relationships/ctrlProp" Target="../ctrlProps/ctrlProp106.xml"/><Relationship Id="rId59" Type="http://schemas.openxmlformats.org/officeDocument/2006/relationships/ctrlProp" Target="../ctrlProps/ctrlProp119.xml"/><Relationship Id="rId20" Type="http://schemas.openxmlformats.org/officeDocument/2006/relationships/ctrlProp" Target="../ctrlProps/ctrlProp80.xml"/><Relationship Id="rId41" Type="http://schemas.openxmlformats.org/officeDocument/2006/relationships/ctrlProp" Target="../ctrlProps/ctrlProp101.xml"/><Relationship Id="rId54" Type="http://schemas.openxmlformats.org/officeDocument/2006/relationships/ctrlProp" Target="../ctrlProps/ctrlProp114.xml"/><Relationship Id="rId62" Type="http://schemas.openxmlformats.org/officeDocument/2006/relationships/ctrlProp" Target="../ctrlProps/ctrlProp12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6.xml"/><Relationship Id="rId15" Type="http://schemas.openxmlformats.org/officeDocument/2006/relationships/ctrlProp" Target="../ctrlProps/ctrlProp75.xml"/><Relationship Id="rId23" Type="http://schemas.openxmlformats.org/officeDocument/2006/relationships/ctrlProp" Target="../ctrlProps/ctrlProp83.xml"/><Relationship Id="rId28" Type="http://schemas.openxmlformats.org/officeDocument/2006/relationships/ctrlProp" Target="../ctrlProps/ctrlProp88.xml"/><Relationship Id="rId36" Type="http://schemas.openxmlformats.org/officeDocument/2006/relationships/ctrlProp" Target="../ctrlProps/ctrlProp96.xml"/><Relationship Id="rId49" Type="http://schemas.openxmlformats.org/officeDocument/2006/relationships/ctrlProp" Target="../ctrlProps/ctrlProp109.xml"/><Relationship Id="rId57" Type="http://schemas.openxmlformats.org/officeDocument/2006/relationships/ctrlProp" Target="../ctrlProps/ctrlProp117.xml"/><Relationship Id="rId10" Type="http://schemas.openxmlformats.org/officeDocument/2006/relationships/ctrlProp" Target="../ctrlProps/ctrlProp70.xml"/><Relationship Id="rId31" Type="http://schemas.openxmlformats.org/officeDocument/2006/relationships/ctrlProp" Target="../ctrlProps/ctrlProp91.xml"/><Relationship Id="rId44" Type="http://schemas.openxmlformats.org/officeDocument/2006/relationships/ctrlProp" Target="../ctrlProps/ctrlProp104.xml"/><Relationship Id="rId52" Type="http://schemas.openxmlformats.org/officeDocument/2006/relationships/ctrlProp" Target="../ctrlProps/ctrlProp112.xml"/><Relationship Id="rId60" Type="http://schemas.openxmlformats.org/officeDocument/2006/relationships/ctrlProp" Target="../ctrlProps/ctrlProp120.xml"/><Relationship Id="rId4" Type="http://schemas.openxmlformats.org/officeDocument/2006/relationships/ctrlProp" Target="../ctrlProps/ctrlProp64.xml"/><Relationship Id="rId9" Type="http://schemas.openxmlformats.org/officeDocument/2006/relationships/ctrlProp" Target="../ctrlProps/ctrlProp69.xm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33.xml"/><Relationship Id="rId18" Type="http://schemas.openxmlformats.org/officeDocument/2006/relationships/ctrlProp" Target="../ctrlProps/ctrlProp138.xml"/><Relationship Id="rId26" Type="http://schemas.openxmlformats.org/officeDocument/2006/relationships/ctrlProp" Target="../ctrlProps/ctrlProp146.xml"/><Relationship Id="rId39" Type="http://schemas.openxmlformats.org/officeDocument/2006/relationships/ctrlProp" Target="../ctrlProps/ctrlProp159.xml"/><Relationship Id="rId21" Type="http://schemas.openxmlformats.org/officeDocument/2006/relationships/ctrlProp" Target="../ctrlProps/ctrlProp141.xml"/><Relationship Id="rId34" Type="http://schemas.openxmlformats.org/officeDocument/2006/relationships/ctrlProp" Target="../ctrlProps/ctrlProp154.xml"/><Relationship Id="rId42" Type="http://schemas.openxmlformats.org/officeDocument/2006/relationships/ctrlProp" Target="../ctrlProps/ctrlProp162.xml"/><Relationship Id="rId47" Type="http://schemas.openxmlformats.org/officeDocument/2006/relationships/ctrlProp" Target="../ctrlProps/ctrlProp167.xml"/><Relationship Id="rId50" Type="http://schemas.openxmlformats.org/officeDocument/2006/relationships/ctrlProp" Target="../ctrlProps/ctrlProp170.xml"/><Relationship Id="rId55" Type="http://schemas.openxmlformats.org/officeDocument/2006/relationships/ctrlProp" Target="../ctrlProps/ctrlProp175.xml"/><Relationship Id="rId63" Type="http://schemas.openxmlformats.org/officeDocument/2006/relationships/ctrlProp" Target="../ctrlProps/ctrlProp183.xml"/><Relationship Id="rId7" Type="http://schemas.openxmlformats.org/officeDocument/2006/relationships/ctrlProp" Target="../ctrlProps/ctrlProp127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6.xml"/><Relationship Id="rId29" Type="http://schemas.openxmlformats.org/officeDocument/2006/relationships/ctrlProp" Target="../ctrlProps/ctrlProp149.xml"/><Relationship Id="rId11" Type="http://schemas.openxmlformats.org/officeDocument/2006/relationships/ctrlProp" Target="../ctrlProps/ctrlProp131.xml"/><Relationship Id="rId24" Type="http://schemas.openxmlformats.org/officeDocument/2006/relationships/ctrlProp" Target="../ctrlProps/ctrlProp144.xml"/><Relationship Id="rId32" Type="http://schemas.openxmlformats.org/officeDocument/2006/relationships/ctrlProp" Target="../ctrlProps/ctrlProp152.xml"/><Relationship Id="rId37" Type="http://schemas.openxmlformats.org/officeDocument/2006/relationships/ctrlProp" Target="../ctrlProps/ctrlProp157.xml"/><Relationship Id="rId40" Type="http://schemas.openxmlformats.org/officeDocument/2006/relationships/ctrlProp" Target="../ctrlProps/ctrlProp160.xml"/><Relationship Id="rId45" Type="http://schemas.openxmlformats.org/officeDocument/2006/relationships/ctrlProp" Target="../ctrlProps/ctrlProp165.xml"/><Relationship Id="rId53" Type="http://schemas.openxmlformats.org/officeDocument/2006/relationships/ctrlProp" Target="../ctrlProps/ctrlProp173.xml"/><Relationship Id="rId58" Type="http://schemas.openxmlformats.org/officeDocument/2006/relationships/ctrlProp" Target="../ctrlProps/ctrlProp178.xml"/><Relationship Id="rId5" Type="http://schemas.openxmlformats.org/officeDocument/2006/relationships/ctrlProp" Target="../ctrlProps/ctrlProp125.xml"/><Relationship Id="rId61" Type="http://schemas.openxmlformats.org/officeDocument/2006/relationships/ctrlProp" Target="../ctrlProps/ctrlProp181.xml"/><Relationship Id="rId19" Type="http://schemas.openxmlformats.org/officeDocument/2006/relationships/ctrlProp" Target="../ctrlProps/ctrlProp139.xml"/><Relationship Id="rId14" Type="http://schemas.openxmlformats.org/officeDocument/2006/relationships/ctrlProp" Target="../ctrlProps/ctrlProp134.xml"/><Relationship Id="rId22" Type="http://schemas.openxmlformats.org/officeDocument/2006/relationships/ctrlProp" Target="../ctrlProps/ctrlProp142.xml"/><Relationship Id="rId27" Type="http://schemas.openxmlformats.org/officeDocument/2006/relationships/ctrlProp" Target="../ctrlProps/ctrlProp147.xml"/><Relationship Id="rId30" Type="http://schemas.openxmlformats.org/officeDocument/2006/relationships/ctrlProp" Target="../ctrlProps/ctrlProp150.xml"/><Relationship Id="rId35" Type="http://schemas.openxmlformats.org/officeDocument/2006/relationships/ctrlProp" Target="../ctrlProps/ctrlProp155.xml"/><Relationship Id="rId43" Type="http://schemas.openxmlformats.org/officeDocument/2006/relationships/ctrlProp" Target="../ctrlProps/ctrlProp163.xml"/><Relationship Id="rId48" Type="http://schemas.openxmlformats.org/officeDocument/2006/relationships/ctrlProp" Target="../ctrlProps/ctrlProp168.xml"/><Relationship Id="rId56" Type="http://schemas.openxmlformats.org/officeDocument/2006/relationships/ctrlProp" Target="../ctrlProps/ctrlProp176.xml"/><Relationship Id="rId64" Type="http://schemas.openxmlformats.org/officeDocument/2006/relationships/comments" Target="../comments3.xml"/><Relationship Id="rId8" Type="http://schemas.openxmlformats.org/officeDocument/2006/relationships/ctrlProp" Target="../ctrlProps/ctrlProp128.xml"/><Relationship Id="rId51" Type="http://schemas.openxmlformats.org/officeDocument/2006/relationships/ctrlProp" Target="../ctrlProps/ctrlProp171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132.xml"/><Relationship Id="rId17" Type="http://schemas.openxmlformats.org/officeDocument/2006/relationships/ctrlProp" Target="../ctrlProps/ctrlProp137.xml"/><Relationship Id="rId25" Type="http://schemas.openxmlformats.org/officeDocument/2006/relationships/ctrlProp" Target="../ctrlProps/ctrlProp145.xml"/><Relationship Id="rId33" Type="http://schemas.openxmlformats.org/officeDocument/2006/relationships/ctrlProp" Target="../ctrlProps/ctrlProp153.xml"/><Relationship Id="rId38" Type="http://schemas.openxmlformats.org/officeDocument/2006/relationships/ctrlProp" Target="../ctrlProps/ctrlProp158.xml"/><Relationship Id="rId46" Type="http://schemas.openxmlformats.org/officeDocument/2006/relationships/ctrlProp" Target="../ctrlProps/ctrlProp166.xml"/><Relationship Id="rId59" Type="http://schemas.openxmlformats.org/officeDocument/2006/relationships/ctrlProp" Target="../ctrlProps/ctrlProp179.xml"/><Relationship Id="rId20" Type="http://schemas.openxmlformats.org/officeDocument/2006/relationships/ctrlProp" Target="../ctrlProps/ctrlProp140.xml"/><Relationship Id="rId41" Type="http://schemas.openxmlformats.org/officeDocument/2006/relationships/ctrlProp" Target="../ctrlProps/ctrlProp161.xml"/><Relationship Id="rId54" Type="http://schemas.openxmlformats.org/officeDocument/2006/relationships/ctrlProp" Target="../ctrlProps/ctrlProp174.xml"/><Relationship Id="rId62" Type="http://schemas.openxmlformats.org/officeDocument/2006/relationships/ctrlProp" Target="../ctrlProps/ctrlProp18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26.xml"/><Relationship Id="rId15" Type="http://schemas.openxmlformats.org/officeDocument/2006/relationships/ctrlProp" Target="../ctrlProps/ctrlProp135.xml"/><Relationship Id="rId23" Type="http://schemas.openxmlformats.org/officeDocument/2006/relationships/ctrlProp" Target="../ctrlProps/ctrlProp143.xml"/><Relationship Id="rId28" Type="http://schemas.openxmlformats.org/officeDocument/2006/relationships/ctrlProp" Target="../ctrlProps/ctrlProp148.xml"/><Relationship Id="rId36" Type="http://schemas.openxmlformats.org/officeDocument/2006/relationships/ctrlProp" Target="../ctrlProps/ctrlProp156.xml"/><Relationship Id="rId49" Type="http://schemas.openxmlformats.org/officeDocument/2006/relationships/ctrlProp" Target="../ctrlProps/ctrlProp169.xml"/><Relationship Id="rId57" Type="http://schemas.openxmlformats.org/officeDocument/2006/relationships/ctrlProp" Target="../ctrlProps/ctrlProp177.xml"/><Relationship Id="rId10" Type="http://schemas.openxmlformats.org/officeDocument/2006/relationships/ctrlProp" Target="../ctrlProps/ctrlProp130.xml"/><Relationship Id="rId31" Type="http://schemas.openxmlformats.org/officeDocument/2006/relationships/ctrlProp" Target="../ctrlProps/ctrlProp151.xml"/><Relationship Id="rId44" Type="http://schemas.openxmlformats.org/officeDocument/2006/relationships/ctrlProp" Target="../ctrlProps/ctrlProp164.xml"/><Relationship Id="rId52" Type="http://schemas.openxmlformats.org/officeDocument/2006/relationships/ctrlProp" Target="../ctrlProps/ctrlProp172.xml"/><Relationship Id="rId60" Type="http://schemas.openxmlformats.org/officeDocument/2006/relationships/ctrlProp" Target="../ctrlProps/ctrlProp180.xml"/><Relationship Id="rId4" Type="http://schemas.openxmlformats.org/officeDocument/2006/relationships/ctrlProp" Target="../ctrlProps/ctrlProp124.xml"/><Relationship Id="rId9" Type="http://schemas.openxmlformats.org/officeDocument/2006/relationships/ctrlProp" Target="../ctrlProps/ctrlProp129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6"/>
  <sheetViews>
    <sheetView workbookViewId="0">
      <selection activeCell="D23" sqref="D23"/>
    </sheetView>
  </sheetViews>
  <sheetFormatPr defaultRowHeight="14.25"/>
  <cols>
    <col min="1" max="1" width="2.25" bestFit="1" customWidth="1"/>
    <col min="2" max="2" width="12.25" bestFit="1" customWidth="1"/>
    <col min="3" max="3" width="2.25" style="152" bestFit="1" customWidth="1"/>
    <col min="4" max="4" width="12.25" style="152" bestFit="1" customWidth="1"/>
    <col min="5" max="5" width="3" style="152" bestFit="1" customWidth="1"/>
    <col min="6" max="6" width="25.5" style="152" bestFit="1" customWidth="1"/>
    <col min="7" max="7" width="2.25" style="152" bestFit="1" customWidth="1"/>
    <col min="8" max="8" width="11.375" style="152" bestFit="1" customWidth="1"/>
    <col min="9" max="9" width="3" bestFit="1" customWidth="1"/>
    <col min="10" max="10" width="12.25" bestFit="1" customWidth="1"/>
    <col min="11" max="11" width="2.25" bestFit="1" customWidth="1"/>
    <col min="12" max="12" width="9" bestFit="1" customWidth="1"/>
    <col min="13" max="13" width="3" bestFit="1" customWidth="1"/>
    <col min="14" max="14" width="9" bestFit="1" customWidth="1"/>
    <col min="15" max="15" width="2.25" bestFit="1" customWidth="1"/>
    <col min="16" max="16" width="9.75" bestFit="1" customWidth="1"/>
    <col min="17" max="17" width="2.25" bestFit="1" customWidth="1"/>
    <col min="18" max="18" width="10.5" bestFit="1" customWidth="1"/>
    <col min="19" max="19" width="2.25" bestFit="1" customWidth="1"/>
    <col min="20" max="20" width="8.5" bestFit="1" customWidth="1"/>
    <col min="21" max="21" width="2.25" bestFit="1" customWidth="1"/>
    <col min="22" max="22" width="9" bestFit="1" customWidth="1"/>
    <col min="23" max="23" width="2.25" bestFit="1" customWidth="1"/>
    <col min="24" max="24" width="12.25" bestFit="1" customWidth="1"/>
    <col min="25" max="25" width="2.25" bestFit="1" customWidth="1"/>
    <col min="26" max="26" width="15.5" bestFit="1" customWidth="1"/>
    <col min="27" max="27" width="2.25" bestFit="1" customWidth="1"/>
    <col min="28" max="28" width="23.875" bestFit="1" customWidth="1"/>
    <col min="30" max="30" width="12.75" customWidth="1"/>
  </cols>
  <sheetData>
    <row r="1" spans="1:30">
      <c r="A1" s="163"/>
      <c r="B1" s="163" t="s">
        <v>262</v>
      </c>
      <c r="C1" s="163"/>
      <c r="D1" s="163" t="s">
        <v>264</v>
      </c>
      <c r="E1" s="163"/>
      <c r="F1" s="163" t="s">
        <v>389</v>
      </c>
      <c r="G1" s="163"/>
      <c r="H1" s="163" t="s">
        <v>344</v>
      </c>
      <c r="I1" s="163"/>
      <c r="J1" s="163" t="s">
        <v>3</v>
      </c>
      <c r="K1" s="163"/>
      <c r="L1" s="163" t="s">
        <v>4</v>
      </c>
      <c r="M1" s="163"/>
      <c r="N1" s="163" t="s">
        <v>5</v>
      </c>
      <c r="O1" s="163"/>
      <c r="P1" s="163" t="s">
        <v>6</v>
      </c>
      <c r="Q1" s="163"/>
      <c r="R1" s="163" t="s">
        <v>7</v>
      </c>
      <c r="S1" s="163"/>
      <c r="T1" s="163" t="s">
        <v>8</v>
      </c>
      <c r="U1" s="163"/>
      <c r="V1" s="163" t="s">
        <v>9</v>
      </c>
      <c r="W1" s="163"/>
      <c r="X1" s="163" t="s">
        <v>10</v>
      </c>
      <c r="Y1" s="163"/>
      <c r="Z1" s="163" t="s">
        <v>130</v>
      </c>
      <c r="AA1" s="163"/>
      <c r="AB1" s="163" t="s">
        <v>132</v>
      </c>
      <c r="AC1" s="164"/>
      <c r="AD1" s="162" t="s">
        <v>263</v>
      </c>
    </row>
    <row r="2" spans="1:30">
      <c r="A2" s="168"/>
      <c r="B2" s="167">
        <v>1</v>
      </c>
      <c r="C2" s="168"/>
      <c r="D2" s="167">
        <v>4</v>
      </c>
      <c r="E2" s="168"/>
      <c r="F2" s="167">
        <v>18</v>
      </c>
      <c r="G2" s="168"/>
      <c r="H2" s="167">
        <v>3</v>
      </c>
      <c r="I2" s="168"/>
      <c r="J2" s="167">
        <v>3</v>
      </c>
      <c r="K2" s="168"/>
      <c r="L2" s="167">
        <v>4</v>
      </c>
      <c r="M2" s="168"/>
      <c r="N2" s="167">
        <v>1</v>
      </c>
      <c r="O2" s="168"/>
      <c r="P2" s="167">
        <v>5</v>
      </c>
      <c r="Q2" s="168"/>
      <c r="R2" s="167">
        <v>2</v>
      </c>
      <c r="S2" s="168"/>
      <c r="T2" s="167">
        <v>1</v>
      </c>
      <c r="U2" s="168"/>
      <c r="V2" s="167">
        <v>1</v>
      </c>
      <c r="W2" s="168"/>
      <c r="X2" s="167">
        <v>2</v>
      </c>
      <c r="Y2" s="168"/>
      <c r="Z2" s="167">
        <v>2</v>
      </c>
      <c r="AA2" s="168"/>
      <c r="AB2" s="167">
        <v>1</v>
      </c>
      <c r="AC2" s="164"/>
      <c r="AD2" s="164"/>
    </row>
    <row r="3" spans="1:30">
      <c r="A3" s="165">
        <v>1</v>
      </c>
      <c r="B3" s="166" t="s">
        <v>11</v>
      </c>
      <c r="C3" s="165">
        <v>1</v>
      </c>
      <c r="D3" s="166" t="s">
        <v>390</v>
      </c>
      <c r="E3" s="165">
        <v>1</v>
      </c>
      <c r="F3" s="166" t="s">
        <v>267</v>
      </c>
      <c r="G3" s="165">
        <v>1</v>
      </c>
      <c r="H3" s="166" t="s">
        <v>345</v>
      </c>
      <c r="I3" s="166">
        <v>1</v>
      </c>
      <c r="J3" s="166" t="s">
        <v>12</v>
      </c>
      <c r="K3" s="166">
        <v>1</v>
      </c>
      <c r="L3" s="166" t="s">
        <v>13</v>
      </c>
      <c r="M3" s="166">
        <v>1</v>
      </c>
      <c r="N3" s="166" t="s">
        <v>14</v>
      </c>
      <c r="O3" s="166">
        <v>1</v>
      </c>
      <c r="P3" s="166" t="s">
        <v>15</v>
      </c>
      <c r="Q3" s="166">
        <v>1</v>
      </c>
      <c r="R3" s="166" t="s">
        <v>15</v>
      </c>
      <c r="S3" s="166">
        <v>1</v>
      </c>
      <c r="T3" s="166" t="s">
        <v>16</v>
      </c>
      <c r="U3" s="166">
        <v>1</v>
      </c>
      <c r="V3" s="166" t="s">
        <v>17</v>
      </c>
      <c r="W3" s="166">
        <v>1</v>
      </c>
      <c r="X3" s="166" t="s">
        <v>18</v>
      </c>
      <c r="Y3" s="166">
        <v>1</v>
      </c>
      <c r="Z3" s="166" t="s">
        <v>200</v>
      </c>
      <c r="AA3" s="166">
        <v>1</v>
      </c>
      <c r="AB3" s="166" t="s">
        <v>227</v>
      </c>
      <c r="AC3" s="164"/>
      <c r="AD3" s="164"/>
    </row>
    <row r="4" spans="1:30">
      <c r="A4" s="165">
        <v>2</v>
      </c>
      <c r="B4" s="166" t="s">
        <v>19</v>
      </c>
      <c r="C4" s="165">
        <v>2</v>
      </c>
      <c r="D4" s="166" t="s">
        <v>391</v>
      </c>
      <c r="E4" s="165">
        <v>2</v>
      </c>
      <c r="F4" s="166" t="s">
        <v>268</v>
      </c>
      <c r="G4" s="165">
        <v>2</v>
      </c>
      <c r="H4" s="166" t="s">
        <v>346</v>
      </c>
      <c r="I4" s="166">
        <v>2</v>
      </c>
      <c r="J4" s="166" t="s">
        <v>20</v>
      </c>
      <c r="K4" s="166">
        <v>2</v>
      </c>
      <c r="L4" s="166" t="s">
        <v>21</v>
      </c>
      <c r="M4" s="166">
        <v>2</v>
      </c>
      <c r="N4" s="166" t="s">
        <v>22</v>
      </c>
      <c r="O4" s="166">
        <v>2</v>
      </c>
      <c r="P4" s="166" t="s">
        <v>23</v>
      </c>
      <c r="Q4" s="166">
        <v>2</v>
      </c>
      <c r="R4" s="166" t="s">
        <v>24</v>
      </c>
      <c r="S4" s="166">
        <v>2</v>
      </c>
      <c r="T4" s="166" t="s">
        <v>8</v>
      </c>
      <c r="U4" s="166">
        <v>2</v>
      </c>
      <c r="V4" s="166" t="s">
        <v>25</v>
      </c>
      <c r="W4" s="166">
        <v>2</v>
      </c>
      <c r="X4" s="166" t="s">
        <v>15</v>
      </c>
      <c r="Y4" s="166">
        <v>2</v>
      </c>
      <c r="Z4" s="166" t="s">
        <v>201</v>
      </c>
      <c r="AA4" s="166">
        <v>2</v>
      </c>
      <c r="AB4" s="166" t="s">
        <v>220</v>
      </c>
      <c r="AC4" s="164"/>
      <c r="AD4" s="164"/>
    </row>
    <row r="5" spans="1:30">
      <c r="A5" s="165">
        <v>3</v>
      </c>
      <c r="B5" s="166" t="s">
        <v>26</v>
      </c>
      <c r="C5" s="165">
        <v>3</v>
      </c>
      <c r="D5" s="166" t="s">
        <v>392</v>
      </c>
      <c r="E5" s="165">
        <v>3</v>
      </c>
      <c r="F5" s="166" t="s">
        <v>269</v>
      </c>
      <c r="G5" s="165">
        <v>3</v>
      </c>
      <c r="H5" s="166" t="s">
        <v>347</v>
      </c>
      <c r="I5" s="166">
        <v>3</v>
      </c>
      <c r="J5" s="166" t="s">
        <v>416</v>
      </c>
      <c r="K5" s="166">
        <v>3</v>
      </c>
      <c r="L5" s="166" t="s">
        <v>27</v>
      </c>
      <c r="M5" s="166">
        <v>3</v>
      </c>
      <c r="N5" s="166" t="s">
        <v>28</v>
      </c>
      <c r="O5" s="166">
        <v>3</v>
      </c>
      <c r="P5" s="166" t="s">
        <v>29</v>
      </c>
      <c r="Q5" s="166">
        <v>3</v>
      </c>
      <c r="R5" s="166" t="s">
        <v>30</v>
      </c>
      <c r="S5" s="166"/>
      <c r="T5" s="166"/>
      <c r="U5" s="166"/>
      <c r="V5" s="166"/>
      <c r="W5" s="166"/>
      <c r="X5" s="166"/>
      <c r="Y5" s="166">
        <v>3</v>
      </c>
      <c r="Z5" s="166" t="s">
        <v>394</v>
      </c>
      <c r="AA5" s="166"/>
      <c r="AB5" s="166"/>
      <c r="AC5" s="164"/>
      <c r="AD5" s="164"/>
    </row>
    <row r="6" spans="1:30">
      <c r="A6" s="165">
        <v>4</v>
      </c>
      <c r="B6" s="166" t="s">
        <v>266</v>
      </c>
      <c r="C6" s="165">
        <v>4</v>
      </c>
      <c r="D6" s="166" t="s">
        <v>393</v>
      </c>
      <c r="E6" s="165">
        <v>4</v>
      </c>
      <c r="F6" s="166" t="s">
        <v>270</v>
      </c>
      <c r="G6" s="165"/>
      <c r="H6" s="166"/>
      <c r="I6" s="166">
        <v>4</v>
      </c>
      <c r="J6" s="166" t="s">
        <v>31</v>
      </c>
      <c r="K6" s="166">
        <v>4</v>
      </c>
      <c r="L6" s="166" t="s">
        <v>417</v>
      </c>
      <c r="M6" s="166">
        <v>4</v>
      </c>
      <c r="N6" s="166" t="s">
        <v>32</v>
      </c>
      <c r="O6" s="166">
        <v>4</v>
      </c>
      <c r="P6" s="166" t="s">
        <v>265</v>
      </c>
      <c r="Q6" s="166"/>
      <c r="R6" s="166"/>
      <c r="S6" s="166"/>
      <c r="T6" s="166"/>
      <c r="U6" s="166"/>
      <c r="V6" s="166"/>
      <c r="W6" s="166"/>
      <c r="X6" s="166"/>
      <c r="Y6" s="166">
        <v>4</v>
      </c>
      <c r="Z6" s="166" t="s">
        <v>395</v>
      </c>
      <c r="AA6" s="166"/>
      <c r="AB6" s="166"/>
      <c r="AC6" s="164"/>
      <c r="AD6" s="164"/>
    </row>
    <row r="7" spans="1:30">
      <c r="A7" s="165"/>
      <c r="B7" s="166"/>
      <c r="C7" s="165"/>
      <c r="D7" s="166"/>
      <c r="E7" s="165">
        <v>5</v>
      </c>
      <c r="F7" s="166" t="s">
        <v>271</v>
      </c>
      <c r="G7" s="165"/>
      <c r="H7" s="166"/>
      <c r="I7" s="166">
        <v>5</v>
      </c>
      <c r="J7" s="166" t="s">
        <v>33</v>
      </c>
      <c r="K7" s="166"/>
      <c r="L7" s="166"/>
      <c r="M7" s="166">
        <v>5</v>
      </c>
      <c r="N7" s="166" t="s">
        <v>34</v>
      </c>
      <c r="O7" s="166">
        <v>5</v>
      </c>
      <c r="P7" s="166" t="s">
        <v>418</v>
      </c>
      <c r="Q7" s="166"/>
      <c r="R7" s="166"/>
      <c r="S7" s="166"/>
      <c r="T7" s="166"/>
      <c r="U7" s="166"/>
      <c r="V7" s="166"/>
      <c r="W7" s="166"/>
      <c r="X7" s="166"/>
      <c r="Y7" s="166"/>
      <c r="Z7" s="166"/>
      <c r="AA7" s="166"/>
      <c r="AB7" s="166"/>
      <c r="AC7" s="164"/>
      <c r="AD7" s="164"/>
    </row>
    <row r="8" spans="1:30">
      <c r="A8" s="165"/>
      <c r="B8" s="166"/>
      <c r="C8" s="165"/>
      <c r="D8" s="166"/>
      <c r="E8" s="165">
        <v>6</v>
      </c>
      <c r="F8" s="166" t="s">
        <v>272</v>
      </c>
      <c r="G8" s="165"/>
      <c r="H8" s="166"/>
      <c r="I8" s="166">
        <v>6</v>
      </c>
      <c r="J8" s="166" t="s">
        <v>35</v>
      </c>
      <c r="K8" s="166"/>
      <c r="L8" s="166"/>
      <c r="M8" s="166">
        <v>6</v>
      </c>
      <c r="N8" s="166" t="s">
        <v>36</v>
      </c>
      <c r="O8" s="166"/>
      <c r="P8" s="166"/>
      <c r="Q8" s="166"/>
      <c r="R8" s="166"/>
      <c r="S8" s="166"/>
      <c r="T8" s="166"/>
      <c r="U8" s="166"/>
      <c r="V8" s="166"/>
      <c r="W8" s="166"/>
      <c r="X8" s="166"/>
      <c r="Y8" s="166"/>
      <c r="Z8" s="166"/>
      <c r="AA8" s="166"/>
      <c r="AB8" s="166"/>
      <c r="AC8" s="164"/>
      <c r="AD8" s="164"/>
    </row>
    <row r="9" spans="1:30">
      <c r="A9" s="165"/>
      <c r="B9" s="166"/>
      <c r="C9" s="165"/>
      <c r="D9" s="166"/>
      <c r="E9" s="165">
        <v>7</v>
      </c>
      <c r="F9" s="166" t="s">
        <v>273</v>
      </c>
      <c r="G9" s="165"/>
      <c r="H9" s="166"/>
      <c r="I9" s="166">
        <v>7</v>
      </c>
      <c r="J9" s="166" t="s">
        <v>37</v>
      </c>
      <c r="K9" s="166"/>
      <c r="L9" s="166"/>
      <c r="M9" s="166">
        <v>7</v>
      </c>
      <c r="N9" s="166" t="s">
        <v>38</v>
      </c>
      <c r="O9" s="166"/>
      <c r="P9" s="166"/>
      <c r="Q9" s="166"/>
      <c r="R9" s="166"/>
      <c r="S9" s="166"/>
      <c r="T9" s="166"/>
      <c r="U9" s="166"/>
      <c r="V9" s="166"/>
      <c r="W9" s="166"/>
      <c r="X9" s="166"/>
      <c r="Y9" s="166"/>
      <c r="Z9" s="166"/>
      <c r="AA9" s="166"/>
      <c r="AB9" s="166"/>
      <c r="AC9" s="164"/>
      <c r="AD9" s="164"/>
    </row>
    <row r="10" spans="1:30">
      <c r="A10" s="165"/>
      <c r="B10" s="166"/>
      <c r="C10" s="165"/>
      <c r="D10" s="166"/>
      <c r="E10" s="165">
        <v>8</v>
      </c>
      <c r="F10" s="166" t="s">
        <v>274</v>
      </c>
      <c r="G10" s="165"/>
      <c r="H10" s="166"/>
      <c r="I10" s="166">
        <v>8</v>
      </c>
      <c r="J10" s="166" t="s">
        <v>40</v>
      </c>
      <c r="K10" s="166"/>
      <c r="L10" s="166"/>
      <c r="M10" s="166">
        <v>8</v>
      </c>
      <c r="N10" s="166" t="s">
        <v>41</v>
      </c>
      <c r="O10" s="166"/>
      <c r="P10" s="166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4"/>
      <c r="AD10" s="164"/>
    </row>
    <row r="11" spans="1:30">
      <c r="A11" s="165"/>
      <c r="B11" s="166"/>
      <c r="C11" s="165"/>
      <c r="D11" s="166"/>
      <c r="E11" s="165">
        <v>9</v>
      </c>
      <c r="F11" s="166" t="s">
        <v>275</v>
      </c>
      <c r="G11" s="165"/>
      <c r="H11" s="166"/>
      <c r="I11" s="166">
        <v>9</v>
      </c>
      <c r="J11" s="166" t="s">
        <v>42</v>
      </c>
      <c r="K11" s="166"/>
      <c r="L11" s="166"/>
      <c r="M11" s="166">
        <v>9</v>
      </c>
      <c r="N11" s="166" t="s">
        <v>43</v>
      </c>
      <c r="O11" s="166"/>
      <c r="P11" s="166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4"/>
      <c r="AD11" s="164"/>
    </row>
    <row r="12" spans="1:30">
      <c r="A12" s="165"/>
      <c r="B12" s="166"/>
      <c r="C12" s="165"/>
      <c r="D12" s="166"/>
      <c r="E12" s="165">
        <v>10</v>
      </c>
      <c r="F12" s="166" t="s">
        <v>276</v>
      </c>
      <c r="G12" s="165"/>
      <c r="H12" s="166"/>
      <c r="I12" s="166">
        <v>10</v>
      </c>
      <c r="J12" s="166" t="s">
        <v>44</v>
      </c>
      <c r="K12" s="166"/>
      <c r="L12" s="166"/>
      <c r="M12" s="166">
        <v>10</v>
      </c>
      <c r="N12" s="166" t="s">
        <v>45</v>
      </c>
      <c r="O12" s="166"/>
      <c r="P12" s="166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4"/>
      <c r="AD12" s="164"/>
    </row>
    <row r="13" spans="1:30">
      <c r="A13" s="165"/>
      <c r="B13" s="166"/>
      <c r="C13" s="165"/>
      <c r="D13" s="166"/>
      <c r="E13" s="165">
        <v>11</v>
      </c>
      <c r="F13" s="166" t="s">
        <v>277</v>
      </c>
      <c r="G13" s="165"/>
      <c r="H13" s="166"/>
      <c r="I13" s="166">
        <v>11</v>
      </c>
      <c r="J13" s="166" t="s">
        <v>46</v>
      </c>
      <c r="K13" s="166"/>
      <c r="L13" s="166"/>
      <c r="M13" s="166">
        <v>11</v>
      </c>
      <c r="N13" s="166" t="s">
        <v>47</v>
      </c>
      <c r="O13" s="166"/>
      <c r="P13" s="166"/>
      <c r="Q13" s="166"/>
      <c r="R13" s="166"/>
      <c r="S13" s="166"/>
      <c r="T13" s="166"/>
      <c r="U13" s="166"/>
      <c r="V13" s="166"/>
      <c r="W13" s="166"/>
      <c r="X13" s="166"/>
      <c r="Y13" s="166"/>
      <c r="Z13" s="166"/>
      <c r="AA13" s="166"/>
      <c r="AB13" s="166"/>
      <c r="AC13" s="164"/>
      <c r="AD13" s="164"/>
    </row>
    <row r="14" spans="1:30">
      <c r="A14" s="165"/>
      <c r="B14" s="166"/>
      <c r="C14" s="165"/>
      <c r="D14" s="166"/>
      <c r="E14" s="165">
        <v>12</v>
      </c>
      <c r="F14" s="166" t="s">
        <v>278</v>
      </c>
      <c r="G14" s="165"/>
      <c r="H14" s="166"/>
      <c r="I14" s="166">
        <v>12</v>
      </c>
      <c r="J14" s="166" t="s">
        <v>48</v>
      </c>
      <c r="K14" s="166"/>
      <c r="L14" s="166"/>
      <c r="M14" s="166"/>
      <c r="N14" s="166"/>
      <c r="O14" s="166"/>
      <c r="P14" s="166"/>
      <c r="Q14" s="166"/>
      <c r="R14" s="166"/>
      <c r="S14" s="166"/>
      <c r="T14" s="166"/>
      <c r="U14" s="166"/>
      <c r="V14" s="166"/>
      <c r="W14" s="166"/>
      <c r="X14" s="166"/>
      <c r="Y14" s="166"/>
      <c r="Z14" s="166"/>
      <c r="AA14" s="166"/>
      <c r="AB14" s="166"/>
      <c r="AC14" s="164"/>
      <c r="AD14" s="164"/>
    </row>
    <row r="15" spans="1:30">
      <c r="A15" s="165"/>
      <c r="B15" s="166"/>
      <c r="C15" s="165"/>
      <c r="D15" s="166"/>
      <c r="E15" s="165">
        <v>13</v>
      </c>
      <c r="F15" s="166" t="s">
        <v>279</v>
      </c>
      <c r="G15" s="165"/>
      <c r="H15" s="166"/>
      <c r="I15" s="166">
        <v>13</v>
      </c>
      <c r="J15" s="166" t="s">
        <v>49</v>
      </c>
      <c r="K15" s="166"/>
      <c r="L15" s="166"/>
      <c r="M15" s="166"/>
      <c r="N15" s="166"/>
      <c r="O15" s="166"/>
      <c r="P15" s="166"/>
      <c r="Q15" s="166"/>
      <c r="R15" s="166"/>
      <c r="S15" s="166"/>
      <c r="T15" s="166"/>
      <c r="U15" s="166"/>
      <c r="V15" s="166"/>
      <c r="W15" s="166"/>
      <c r="X15" s="166"/>
      <c r="Y15" s="166"/>
      <c r="Z15" s="166"/>
      <c r="AA15" s="166"/>
      <c r="AB15" s="166"/>
      <c r="AC15" s="164"/>
      <c r="AD15" s="164"/>
    </row>
    <row r="16" spans="1:30">
      <c r="A16" s="165"/>
      <c r="B16" s="166"/>
      <c r="C16" s="165"/>
      <c r="D16" s="166"/>
      <c r="E16" s="165">
        <v>14</v>
      </c>
      <c r="F16" s="166" t="s">
        <v>280</v>
      </c>
      <c r="G16" s="165"/>
      <c r="H16" s="166"/>
      <c r="I16" s="166">
        <v>14</v>
      </c>
      <c r="J16" s="166" t="s">
        <v>50</v>
      </c>
      <c r="K16" s="166"/>
      <c r="L16" s="166"/>
      <c r="M16" s="166"/>
      <c r="N16" s="166"/>
      <c r="O16" s="166"/>
      <c r="P16" s="166"/>
      <c r="Q16" s="166"/>
      <c r="R16" s="166"/>
      <c r="S16" s="166"/>
      <c r="T16" s="166"/>
      <c r="U16" s="166"/>
      <c r="V16" s="166"/>
      <c r="W16" s="166"/>
      <c r="X16" s="166"/>
      <c r="Y16" s="166"/>
      <c r="Z16" s="166"/>
      <c r="AA16" s="166"/>
      <c r="AB16" s="166"/>
      <c r="AC16" s="164"/>
      <c r="AD16" s="164"/>
    </row>
    <row r="17" spans="1:30">
      <c r="A17" s="165"/>
      <c r="B17" s="166"/>
      <c r="C17" s="165"/>
      <c r="D17" s="166"/>
      <c r="E17" s="165">
        <v>15</v>
      </c>
      <c r="F17" s="166" t="s">
        <v>281</v>
      </c>
      <c r="G17" s="165"/>
      <c r="H17" s="166"/>
      <c r="I17" s="166">
        <v>15</v>
      </c>
      <c r="J17" s="166" t="s">
        <v>51</v>
      </c>
      <c r="K17" s="166"/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166"/>
      <c r="W17" s="166"/>
      <c r="X17" s="166"/>
      <c r="Y17" s="166"/>
      <c r="Z17" s="166"/>
      <c r="AA17" s="166"/>
      <c r="AB17" s="166"/>
      <c r="AC17" s="164"/>
      <c r="AD17" s="164"/>
    </row>
    <row r="18" spans="1:30">
      <c r="A18" s="165"/>
      <c r="B18" s="166"/>
      <c r="C18" s="165"/>
      <c r="D18" s="166"/>
      <c r="E18" s="165">
        <v>16</v>
      </c>
      <c r="F18" s="166" t="s">
        <v>282</v>
      </c>
      <c r="G18" s="165"/>
      <c r="H18" s="166"/>
      <c r="I18" s="166">
        <v>16</v>
      </c>
      <c r="J18" s="166" t="s">
        <v>52</v>
      </c>
      <c r="K18" s="166"/>
      <c r="L18" s="166"/>
      <c r="M18" s="166"/>
      <c r="N18" s="166"/>
      <c r="O18" s="166"/>
      <c r="P18" s="166"/>
      <c r="Q18" s="166"/>
      <c r="R18" s="166"/>
      <c r="S18" s="166"/>
      <c r="T18" s="166"/>
      <c r="U18" s="166"/>
      <c r="V18" s="166"/>
      <c r="W18" s="166"/>
      <c r="X18" s="166"/>
      <c r="Y18" s="166"/>
      <c r="Z18" s="166"/>
      <c r="AA18" s="166"/>
      <c r="AB18" s="166"/>
      <c r="AC18" s="164"/>
      <c r="AD18" s="164"/>
    </row>
    <row r="19" spans="1:30">
      <c r="A19" s="165"/>
      <c r="B19" s="166"/>
      <c r="C19" s="165"/>
      <c r="D19" s="166"/>
      <c r="E19" s="165">
        <v>17</v>
      </c>
      <c r="F19" s="166" t="s">
        <v>283</v>
      </c>
      <c r="G19" s="165"/>
      <c r="H19" s="166"/>
      <c r="I19" s="166">
        <v>17</v>
      </c>
      <c r="J19" s="166" t="s">
        <v>53</v>
      </c>
      <c r="K19" s="166"/>
      <c r="L19" s="166"/>
      <c r="M19" s="166"/>
      <c r="N19" s="166"/>
      <c r="O19" s="166"/>
      <c r="P19" s="166"/>
      <c r="Q19" s="166"/>
      <c r="R19" s="166"/>
      <c r="S19" s="166"/>
      <c r="T19" s="166"/>
      <c r="U19" s="166"/>
      <c r="V19" s="166"/>
      <c r="W19" s="166"/>
      <c r="X19" s="166"/>
      <c r="Y19" s="166"/>
      <c r="Z19" s="166"/>
      <c r="AA19" s="166"/>
      <c r="AB19" s="166"/>
      <c r="AC19" s="164"/>
      <c r="AD19" s="164"/>
    </row>
    <row r="20" spans="1:30">
      <c r="A20" s="165"/>
      <c r="B20" s="166"/>
      <c r="C20" s="165"/>
      <c r="D20" s="166"/>
      <c r="E20" s="165">
        <v>18</v>
      </c>
      <c r="F20" s="166" t="s">
        <v>284</v>
      </c>
      <c r="G20" s="165"/>
      <c r="H20" s="166"/>
      <c r="I20" s="166">
        <v>18</v>
      </c>
      <c r="J20" s="166" t="s">
        <v>54</v>
      </c>
      <c r="K20" s="166"/>
      <c r="L20" s="166"/>
      <c r="M20" s="166"/>
      <c r="N20" s="166"/>
      <c r="O20" s="166"/>
      <c r="P20" s="166"/>
      <c r="Q20" s="166"/>
      <c r="R20" s="166"/>
      <c r="S20" s="166"/>
      <c r="T20" s="166"/>
      <c r="U20" s="166"/>
      <c r="V20" s="166"/>
      <c r="W20" s="166"/>
      <c r="X20" s="166"/>
      <c r="Y20" s="166"/>
      <c r="Z20" s="166"/>
      <c r="AA20" s="166"/>
      <c r="AB20" s="166"/>
      <c r="AC20" s="164"/>
      <c r="AD20" s="164"/>
    </row>
    <row r="21" spans="1:30">
      <c r="A21" s="165"/>
      <c r="B21" s="166"/>
      <c r="C21" s="165"/>
      <c r="D21" s="166"/>
      <c r="E21" s="165"/>
      <c r="F21" s="166"/>
      <c r="G21" s="165"/>
      <c r="H21" s="166"/>
      <c r="I21" s="166">
        <v>19</v>
      </c>
      <c r="J21" s="166" t="s">
        <v>55</v>
      </c>
      <c r="K21" s="166"/>
      <c r="L21" s="166"/>
      <c r="M21" s="166"/>
      <c r="N21" s="166"/>
      <c r="O21" s="166"/>
      <c r="P21" s="166"/>
      <c r="Q21" s="166"/>
      <c r="R21" s="166"/>
      <c r="S21" s="166"/>
      <c r="T21" s="166"/>
      <c r="U21" s="166"/>
      <c r="V21" s="166"/>
      <c r="W21" s="166"/>
      <c r="X21" s="166"/>
      <c r="Y21" s="166"/>
      <c r="Z21" s="166"/>
      <c r="AA21" s="166"/>
      <c r="AB21" s="166"/>
      <c r="AC21" s="164"/>
      <c r="AD21" s="164"/>
    </row>
    <row r="22" spans="1:30">
      <c r="A22" s="165"/>
      <c r="B22" s="166"/>
      <c r="C22" s="165"/>
      <c r="D22" s="166"/>
      <c r="E22" s="165"/>
      <c r="F22" s="166"/>
      <c r="G22" s="165"/>
      <c r="H22" s="166"/>
      <c r="I22" s="166">
        <v>20</v>
      </c>
      <c r="J22" s="166" t="s">
        <v>56</v>
      </c>
      <c r="K22" s="166"/>
      <c r="L22" s="166"/>
      <c r="M22" s="166"/>
      <c r="N22" s="166"/>
      <c r="O22" s="166"/>
      <c r="P22" s="166"/>
      <c r="Q22" s="166"/>
      <c r="R22" s="166"/>
      <c r="S22" s="166"/>
      <c r="T22" s="166"/>
      <c r="U22" s="166"/>
      <c r="V22" s="166"/>
      <c r="W22" s="166"/>
      <c r="X22" s="166"/>
      <c r="Y22" s="166"/>
      <c r="Z22" s="166"/>
      <c r="AA22" s="166"/>
      <c r="AB22" s="166"/>
      <c r="AC22" s="164"/>
      <c r="AD22" s="164"/>
    </row>
    <row r="23" spans="1:30">
      <c r="A23" s="165"/>
      <c r="B23" s="166"/>
      <c r="C23" s="165"/>
      <c r="D23" s="166"/>
      <c r="E23" s="165"/>
      <c r="F23" s="166"/>
      <c r="G23" s="165"/>
      <c r="H23" s="166"/>
      <c r="I23" s="166">
        <v>21</v>
      </c>
      <c r="J23" s="166" t="s">
        <v>57</v>
      </c>
      <c r="K23" s="166"/>
      <c r="L23" s="166"/>
      <c r="M23" s="166"/>
      <c r="N23" s="166"/>
      <c r="O23" s="166"/>
      <c r="P23" s="166"/>
      <c r="Q23" s="166"/>
      <c r="R23" s="166"/>
      <c r="S23" s="166"/>
      <c r="T23" s="166"/>
      <c r="U23" s="166"/>
      <c r="V23" s="166"/>
      <c r="W23" s="166"/>
      <c r="X23" s="166"/>
      <c r="Y23" s="166"/>
      <c r="Z23" s="166"/>
      <c r="AA23" s="166"/>
      <c r="AB23" s="166"/>
      <c r="AC23" s="164"/>
      <c r="AD23" s="164"/>
    </row>
    <row r="24" spans="1:30">
      <c r="A24" s="165"/>
      <c r="B24" s="166"/>
      <c r="C24" s="165"/>
      <c r="D24" s="166"/>
      <c r="E24" s="165"/>
      <c r="F24" s="166"/>
      <c r="G24" s="165"/>
      <c r="H24" s="166"/>
      <c r="I24" s="166">
        <v>22</v>
      </c>
      <c r="J24" s="166" t="s">
        <v>58</v>
      </c>
      <c r="K24" s="166"/>
      <c r="L24" s="166"/>
      <c r="M24" s="166"/>
      <c r="N24" s="166"/>
      <c r="O24" s="166"/>
      <c r="P24" s="166"/>
      <c r="Q24" s="166"/>
      <c r="R24" s="166"/>
      <c r="S24" s="166"/>
      <c r="T24" s="166"/>
      <c r="U24" s="166"/>
      <c r="V24" s="166"/>
      <c r="W24" s="166"/>
      <c r="X24" s="166"/>
      <c r="Y24" s="166"/>
      <c r="Z24" s="166"/>
      <c r="AA24" s="166"/>
      <c r="AB24" s="166"/>
      <c r="AC24" s="164"/>
      <c r="AD24" s="164"/>
    </row>
    <row r="25" spans="1:30">
      <c r="A25" s="165"/>
      <c r="B25" s="166"/>
      <c r="C25" s="165"/>
      <c r="D25" s="166"/>
      <c r="E25" s="165"/>
      <c r="F25" s="166"/>
      <c r="G25" s="165"/>
      <c r="H25" s="166"/>
      <c r="I25" s="166">
        <v>23</v>
      </c>
      <c r="J25" s="166" t="s">
        <v>59</v>
      </c>
      <c r="K25" s="166"/>
      <c r="L25" s="166"/>
      <c r="M25" s="166"/>
      <c r="N25" s="166"/>
      <c r="O25" s="166"/>
      <c r="P25" s="166"/>
      <c r="Q25" s="166"/>
      <c r="R25" s="166"/>
      <c r="S25" s="166"/>
      <c r="T25" s="166"/>
      <c r="U25" s="166"/>
      <c r="V25" s="166"/>
      <c r="W25" s="166"/>
      <c r="X25" s="166"/>
      <c r="Y25" s="166"/>
      <c r="Z25" s="166"/>
      <c r="AA25" s="166"/>
      <c r="AB25" s="166"/>
      <c r="AC25" s="164"/>
      <c r="AD25" s="164"/>
    </row>
    <row r="26" spans="1:30">
      <c r="A26" s="165"/>
      <c r="B26" s="166"/>
      <c r="C26" s="165"/>
      <c r="D26" s="166"/>
      <c r="E26" s="165"/>
      <c r="F26" s="166"/>
      <c r="G26" s="165"/>
      <c r="H26" s="166"/>
      <c r="I26" s="166">
        <v>24</v>
      </c>
      <c r="J26" s="166" t="s">
        <v>39</v>
      </c>
      <c r="K26" s="166"/>
      <c r="L26" s="166"/>
      <c r="M26" s="166"/>
      <c r="N26" s="166"/>
      <c r="O26" s="166"/>
      <c r="P26" s="166"/>
      <c r="Q26" s="166"/>
      <c r="R26" s="166"/>
      <c r="S26" s="166"/>
      <c r="T26" s="166"/>
      <c r="U26" s="166"/>
      <c r="V26" s="166"/>
      <c r="W26" s="166"/>
      <c r="X26" s="166"/>
      <c r="Y26" s="166"/>
      <c r="Z26" s="166"/>
      <c r="AC26" s="164"/>
      <c r="AD26" s="164"/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CCFF99"/>
  </sheetPr>
  <dimension ref="B1:R144"/>
  <sheetViews>
    <sheetView topLeftCell="A28" zoomScale="85" zoomScaleNormal="85" zoomScaleSheetLayoutView="100" workbookViewId="0">
      <selection activeCell="M47" sqref="M47"/>
    </sheetView>
  </sheetViews>
  <sheetFormatPr defaultColWidth="9" defaultRowHeight="11.25"/>
  <cols>
    <col min="1" max="1" width="3.5" style="25" customWidth="1"/>
    <col min="2" max="2" width="18.625" style="25" customWidth="1"/>
    <col min="3" max="3" width="12.625" style="25" customWidth="1"/>
    <col min="4" max="4" width="12.875" style="25" bestFit="1" customWidth="1"/>
    <col min="5" max="5" width="9.25" style="25" bestFit="1" customWidth="1"/>
    <col min="6" max="6" width="4.5" style="25" customWidth="1"/>
    <col min="7" max="7" width="4.5" style="25" bestFit="1" customWidth="1"/>
    <col min="8" max="8" width="7.125" style="25" customWidth="1"/>
    <col min="9" max="9" width="9.875" style="25" customWidth="1"/>
    <col min="10" max="14" width="9" style="25"/>
    <col min="15" max="15" width="9" style="25" customWidth="1"/>
    <col min="16" max="16" width="6" style="26" customWidth="1"/>
    <col min="17" max="17" width="3.5" style="26" customWidth="1"/>
    <col min="18" max="18" width="19.875" style="25" customWidth="1"/>
    <col min="19" max="16384" width="9" style="25"/>
  </cols>
  <sheetData>
    <row r="1" spans="2:18" ht="24.75" customHeight="1" thickBot="1">
      <c r="B1" s="339" t="s">
        <v>164</v>
      </c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R1" s="79" t="s">
        <v>199</v>
      </c>
    </row>
    <row r="2" spans="2:18" ht="12" thickBot="1">
      <c r="B2" s="15"/>
      <c r="C2" s="15"/>
      <c r="D2" s="15"/>
      <c r="E2" s="15"/>
      <c r="F2" s="15"/>
      <c r="G2" s="16"/>
      <c r="H2" s="15"/>
      <c r="I2" s="15"/>
      <c r="J2" s="15"/>
      <c r="K2" s="15"/>
      <c r="L2" s="15"/>
      <c r="M2" s="17"/>
    </row>
    <row r="3" spans="2:18" ht="22.5">
      <c r="B3" s="340" t="s">
        <v>60</v>
      </c>
      <c r="C3" s="341"/>
      <c r="D3" s="341"/>
      <c r="E3" s="341"/>
      <c r="F3" s="341" t="s">
        <v>125</v>
      </c>
      <c r="G3" s="341" t="s">
        <v>127</v>
      </c>
      <c r="H3" s="343"/>
      <c r="I3" s="53" t="s">
        <v>126</v>
      </c>
      <c r="J3" s="341" t="s">
        <v>61</v>
      </c>
      <c r="K3" s="345"/>
      <c r="L3" s="345"/>
      <c r="M3" s="346" t="s">
        <v>62</v>
      </c>
      <c r="N3" s="348" t="s">
        <v>131</v>
      </c>
      <c r="O3" s="18"/>
      <c r="P3" s="27"/>
      <c r="R3" s="26"/>
    </row>
    <row r="4" spans="2:18" ht="18" customHeight="1">
      <c r="B4" s="38" t="s">
        <v>63</v>
      </c>
      <c r="C4" s="342" t="s">
        <v>64</v>
      </c>
      <c r="D4" s="342"/>
      <c r="E4" s="342"/>
      <c r="F4" s="342"/>
      <c r="G4" s="344"/>
      <c r="H4" s="344"/>
      <c r="I4" s="54" t="s">
        <v>65</v>
      </c>
      <c r="J4" s="54" t="s">
        <v>128</v>
      </c>
      <c r="K4" s="54" t="s">
        <v>133</v>
      </c>
      <c r="L4" s="54" t="s">
        <v>129</v>
      </c>
      <c r="M4" s="347"/>
      <c r="N4" s="349"/>
      <c r="O4" s="20"/>
    </row>
    <row r="5" spans="2:18" ht="17.100000000000001" customHeight="1">
      <c r="B5" s="337" t="s">
        <v>66</v>
      </c>
      <c r="C5" s="353" t="s">
        <v>165</v>
      </c>
      <c r="D5" s="353"/>
      <c r="E5" s="353"/>
      <c r="F5" s="51"/>
      <c r="G5" s="308" t="s">
        <v>67</v>
      </c>
      <c r="H5" s="308"/>
      <c r="I5" s="4">
        <v>7</v>
      </c>
      <c r="J5" s="1"/>
      <c r="K5" s="1"/>
      <c r="L5" s="2"/>
      <c r="M5" s="6"/>
      <c r="N5" s="39">
        <f>ROUND(PRODUCT(I5:M5,Q5),1)</f>
        <v>0</v>
      </c>
      <c r="O5" s="21"/>
      <c r="P5" s="26" t="b">
        <v>0</v>
      </c>
      <c r="Q5" s="26">
        <f>IF(P5=TRUE,1,0)</f>
        <v>0</v>
      </c>
    </row>
    <row r="6" spans="2:18" ht="17.100000000000001" customHeight="1">
      <c r="B6" s="337"/>
      <c r="C6" s="335" t="s">
        <v>68</v>
      </c>
      <c r="D6" s="335"/>
      <c r="E6" s="335"/>
      <c r="F6" s="51"/>
      <c r="G6" s="308" t="s">
        <v>67</v>
      </c>
      <c r="H6" s="336"/>
      <c r="I6" s="4">
        <v>20.5</v>
      </c>
      <c r="J6" s="1"/>
      <c r="K6" s="1"/>
      <c r="L6" s="49"/>
      <c r="M6" s="7"/>
      <c r="N6" s="39">
        <f>ROUND(PRODUCT(I6:M6,Q6),1)</f>
        <v>0</v>
      </c>
      <c r="O6" s="21"/>
      <c r="P6" s="26" t="b">
        <v>0</v>
      </c>
      <c r="Q6" s="26">
        <f>IF(P6=TRUE,1,0)</f>
        <v>0</v>
      </c>
    </row>
    <row r="7" spans="2:18" ht="17.100000000000001" customHeight="1">
      <c r="B7" s="337"/>
      <c r="C7" s="335" t="s">
        <v>69</v>
      </c>
      <c r="D7" s="335"/>
      <c r="E7" s="335"/>
      <c r="F7" s="51"/>
      <c r="G7" s="308" t="s">
        <v>67</v>
      </c>
      <c r="H7" s="336"/>
      <c r="I7" s="4">
        <v>27.3</v>
      </c>
      <c r="J7" s="1"/>
      <c r="K7" s="1"/>
      <c r="L7" s="49"/>
      <c r="M7" s="7"/>
      <c r="N7" s="39">
        <f>ROUND(PRODUCT(I7:M7,Q7),1)</f>
        <v>0</v>
      </c>
      <c r="O7" s="21"/>
      <c r="P7" s="26" t="b">
        <v>0</v>
      </c>
      <c r="Q7" s="26">
        <f t="shared" ref="Q7:Q60" si="0">IF(P7=TRUE,1,0)</f>
        <v>0</v>
      </c>
    </row>
    <row r="8" spans="2:18" ht="24.95" customHeight="1">
      <c r="B8" s="337"/>
      <c r="C8" s="335" t="s">
        <v>204</v>
      </c>
      <c r="D8" s="335"/>
      <c r="E8" s="335"/>
      <c r="F8" s="51"/>
      <c r="G8" s="308" t="s">
        <v>67</v>
      </c>
      <c r="H8" s="336"/>
      <c r="I8" s="4">
        <v>22.3</v>
      </c>
      <c r="J8" s="1"/>
      <c r="K8" s="1"/>
      <c r="L8" s="2"/>
      <c r="M8" s="8"/>
      <c r="N8" s="40">
        <f>ROUND(PRODUCT(I8:M8,Q8),1)</f>
        <v>0</v>
      </c>
      <c r="O8" s="21"/>
      <c r="P8" s="26" t="b">
        <v>0</v>
      </c>
      <c r="Q8" s="26">
        <f t="shared" si="0"/>
        <v>0</v>
      </c>
    </row>
    <row r="9" spans="2:18" ht="24.95" customHeight="1">
      <c r="B9" s="337"/>
      <c r="C9" s="335" t="s">
        <v>70</v>
      </c>
      <c r="D9" s="335"/>
      <c r="E9" s="335"/>
      <c r="F9" s="51"/>
      <c r="G9" s="50" t="s">
        <v>71</v>
      </c>
      <c r="H9" s="57">
        <v>814</v>
      </c>
      <c r="I9" s="4">
        <v>0.3</v>
      </c>
      <c r="J9" s="30">
        <f>$C$75</f>
        <v>0.8</v>
      </c>
      <c r="K9" s="1"/>
      <c r="L9" s="49"/>
      <c r="M9" s="8" t="e">
        <f>$D$83</f>
        <v>#REF!</v>
      </c>
      <c r="N9" s="40" t="e">
        <f>ROUND(PRODUCT(H9:M9,Q9),1)</f>
        <v>#REF!</v>
      </c>
      <c r="O9" s="22"/>
      <c r="P9" s="26" t="b">
        <v>0</v>
      </c>
      <c r="Q9" s="26">
        <f t="shared" si="0"/>
        <v>0</v>
      </c>
      <c r="R9" s="80"/>
    </row>
    <row r="10" spans="2:18" ht="17.100000000000001" customHeight="1">
      <c r="B10" s="337"/>
      <c r="C10" s="335" t="s">
        <v>72</v>
      </c>
      <c r="D10" s="335"/>
      <c r="E10" s="335"/>
      <c r="F10" s="51"/>
      <c r="G10" s="308" t="s">
        <v>67</v>
      </c>
      <c r="H10" s="308"/>
      <c r="I10" s="4">
        <v>31</v>
      </c>
      <c r="J10" s="1"/>
      <c r="K10" s="30"/>
      <c r="L10" s="1"/>
      <c r="M10" s="8"/>
      <c r="N10" s="40">
        <f t="shared" ref="N10:N19" si="1">ROUND(PRODUCT(I10:M10,Q10),1)</f>
        <v>0</v>
      </c>
      <c r="O10" s="21"/>
      <c r="P10" s="26" t="b">
        <v>0</v>
      </c>
      <c r="Q10" s="26">
        <f t="shared" si="0"/>
        <v>0</v>
      </c>
    </row>
    <row r="11" spans="2:18" ht="17.100000000000001" customHeight="1">
      <c r="B11" s="338"/>
      <c r="C11" s="335" t="s">
        <v>73</v>
      </c>
      <c r="D11" s="335" t="s">
        <v>74</v>
      </c>
      <c r="E11" s="335"/>
      <c r="F11" s="51"/>
      <c r="G11" s="308" t="s">
        <v>67</v>
      </c>
      <c r="H11" s="308"/>
      <c r="I11" s="4">
        <v>27.3</v>
      </c>
      <c r="J11" s="1"/>
      <c r="K11" s="1"/>
      <c r="L11" s="1"/>
      <c r="M11" s="8"/>
      <c r="N11" s="40">
        <f t="shared" si="1"/>
        <v>0</v>
      </c>
      <c r="O11" s="21"/>
      <c r="P11" s="26" t="b">
        <v>0</v>
      </c>
      <c r="Q11" s="26">
        <f t="shared" si="0"/>
        <v>0</v>
      </c>
    </row>
    <row r="12" spans="2:18" ht="17.100000000000001" customHeight="1">
      <c r="B12" s="338"/>
      <c r="C12" s="335"/>
      <c r="D12" s="335" t="s">
        <v>75</v>
      </c>
      <c r="E12" s="352"/>
      <c r="F12" s="51"/>
      <c r="G12" s="308" t="s">
        <v>67</v>
      </c>
      <c r="H12" s="308"/>
      <c r="I12" s="4">
        <v>54.6</v>
      </c>
      <c r="J12" s="1"/>
      <c r="K12" s="1"/>
      <c r="L12" s="1"/>
      <c r="M12" s="8"/>
      <c r="N12" s="40">
        <f t="shared" si="1"/>
        <v>0</v>
      </c>
      <c r="O12" s="21"/>
      <c r="P12" s="26" t="b">
        <v>0</v>
      </c>
      <c r="Q12" s="26">
        <f t="shared" si="0"/>
        <v>0</v>
      </c>
    </row>
    <row r="13" spans="2:18" ht="17.100000000000001" customHeight="1">
      <c r="B13" s="337" t="s">
        <v>76</v>
      </c>
      <c r="C13" s="335" t="s">
        <v>77</v>
      </c>
      <c r="D13" s="335"/>
      <c r="E13" s="335"/>
      <c r="F13" s="51"/>
      <c r="G13" s="308" t="s">
        <v>67</v>
      </c>
      <c r="H13" s="308"/>
      <c r="I13" s="4">
        <v>43.7</v>
      </c>
      <c r="J13" s="1"/>
      <c r="K13" s="1"/>
      <c r="L13" s="1"/>
      <c r="M13" s="8"/>
      <c r="N13" s="40">
        <f t="shared" si="1"/>
        <v>0</v>
      </c>
      <c r="O13" s="21"/>
      <c r="P13" s="26" t="b">
        <v>0</v>
      </c>
      <c r="Q13" s="26">
        <f t="shared" si="0"/>
        <v>0</v>
      </c>
    </row>
    <row r="14" spans="2:18" ht="17.100000000000001" customHeight="1">
      <c r="B14" s="338"/>
      <c r="C14" s="335" t="s">
        <v>78</v>
      </c>
      <c r="D14" s="335"/>
      <c r="E14" s="335"/>
      <c r="F14" s="51"/>
      <c r="G14" s="308" t="s">
        <v>67</v>
      </c>
      <c r="H14" s="336"/>
      <c r="I14" s="4">
        <v>21.6</v>
      </c>
      <c r="J14" s="1"/>
      <c r="K14" s="1"/>
      <c r="L14" s="30">
        <f>$C$77</f>
        <v>1.1000000000000001</v>
      </c>
      <c r="M14" s="8" t="e">
        <f>M9</f>
        <v>#REF!</v>
      </c>
      <c r="N14" s="40" t="e">
        <f t="shared" si="1"/>
        <v>#REF!</v>
      </c>
      <c r="O14" s="21"/>
      <c r="P14" s="26" t="b">
        <v>0</v>
      </c>
      <c r="Q14" s="26">
        <f t="shared" si="0"/>
        <v>0</v>
      </c>
    </row>
    <row r="15" spans="2:18" ht="17.100000000000001" customHeight="1">
      <c r="B15" s="338"/>
      <c r="C15" s="335" t="s">
        <v>79</v>
      </c>
      <c r="D15" s="335"/>
      <c r="E15" s="335"/>
      <c r="F15" s="51"/>
      <c r="G15" s="308" t="s">
        <v>67</v>
      </c>
      <c r="H15" s="336"/>
      <c r="I15" s="4">
        <v>21.3</v>
      </c>
      <c r="J15" s="1"/>
      <c r="K15" s="1"/>
      <c r="L15" s="30">
        <f>$C$77</f>
        <v>1.1000000000000001</v>
      </c>
      <c r="M15" s="8" t="e">
        <f>M9</f>
        <v>#REF!</v>
      </c>
      <c r="N15" s="40" t="e">
        <f t="shared" si="1"/>
        <v>#REF!</v>
      </c>
      <c r="O15" s="21"/>
      <c r="P15" s="26" t="b">
        <v>0</v>
      </c>
      <c r="Q15" s="26">
        <f t="shared" si="0"/>
        <v>0</v>
      </c>
    </row>
    <row r="16" spans="2:18" ht="17.100000000000001" customHeight="1">
      <c r="B16" s="338"/>
      <c r="C16" s="335" t="s">
        <v>80</v>
      </c>
      <c r="D16" s="335"/>
      <c r="E16" s="335"/>
      <c r="F16" s="51"/>
      <c r="G16" s="308" t="s">
        <v>67</v>
      </c>
      <c r="H16" s="336"/>
      <c r="I16" s="4">
        <v>31</v>
      </c>
      <c r="J16" s="1"/>
      <c r="K16" s="1"/>
      <c r="L16" s="1"/>
      <c r="M16" s="8"/>
      <c r="N16" s="40">
        <f t="shared" si="1"/>
        <v>0</v>
      </c>
      <c r="O16" s="21"/>
      <c r="P16" s="26" t="b">
        <v>0</v>
      </c>
      <c r="Q16" s="26">
        <f t="shared" si="0"/>
        <v>0</v>
      </c>
    </row>
    <row r="17" spans="2:17" ht="17.100000000000001" customHeight="1">
      <c r="B17" s="338"/>
      <c r="C17" s="335" t="s">
        <v>81</v>
      </c>
      <c r="D17" s="335"/>
      <c r="E17" s="335"/>
      <c r="F17" s="51"/>
      <c r="G17" s="308" t="s">
        <v>67</v>
      </c>
      <c r="H17" s="336"/>
      <c r="I17" s="4">
        <v>18</v>
      </c>
      <c r="J17" s="30"/>
      <c r="K17" s="30"/>
      <c r="L17" s="1"/>
      <c r="M17" s="8" t="e">
        <f>M9</f>
        <v>#REF!</v>
      </c>
      <c r="N17" s="40" t="e">
        <f t="shared" si="1"/>
        <v>#REF!</v>
      </c>
      <c r="O17" s="21"/>
      <c r="P17" s="26" t="b">
        <v>0</v>
      </c>
      <c r="Q17" s="26">
        <f t="shared" si="0"/>
        <v>0</v>
      </c>
    </row>
    <row r="18" spans="2:17" ht="19.5" customHeight="1">
      <c r="B18" s="338"/>
      <c r="C18" s="335" t="s">
        <v>205</v>
      </c>
      <c r="D18" s="335"/>
      <c r="E18" s="335"/>
      <c r="F18" s="51"/>
      <c r="G18" s="308" t="s">
        <v>67</v>
      </c>
      <c r="H18" s="308"/>
      <c r="I18" s="4">
        <v>11.4</v>
      </c>
      <c r="J18" s="1"/>
      <c r="K18" s="1"/>
      <c r="L18" s="1"/>
      <c r="M18" s="8"/>
      <c r="N18" s="40">
        <f t="shared" si="1"/>
        <v>0</v>
      </c>
      <c r="O18" s="21"/>
      <c r="P18" s="26" t="b">
        <v>0</v>
      </c>
      <c r="Q18" s="26">
        <f t="shared" si="0"/>
        <v>0</v>
      </c>
    </row>
    <row r="19" spans="2:17" ht="17.100000000000001" customHeight="1">
      <c r="B19" s="337" t="s">
        <v>82</v>
      </c>
      <c r="C19" s="335" t="s">
        <v>83</v>
      </c>
      <c r="D19" s="335"/>
      <c r="E19" s="335"/>
      <c r="F19" s="51"/>
      <c r="G19" s="308" t="s">
        <v>67</v>
      </c>
      <c r="H19" s="308"/>
      <c r="I19" s="4">
        <v>17.100000000000001</v>
      </c>
      <c r="J19" s="1"/>
      <c r="K19" s="1"/>
      <c r="L19" s="1"/>
      <c r="M19" s="8"/>
      <c r="N19" s="40">
        <f t="shared" si="1"/>
        <v>0</v>
      </c>
      <c r="O19" s="21"/>
      <c r="P19" s="26" t="b">
        <v>0</v>
      </c>
      <c r="Q19" s="26">
        <f t="shared" si="0"/>
        <v>0</v>
      </c>
    </row>
    <row r="20" spans="2:17" ht="22.5">
      <c r="B20" s="337"/>
      <c r="C20" s="335" t="s">
        <v>84</v>
      </c>
      <c r="D20" s="335"/>
      <c r="E20" s="335"/>
      <c r="F20" s="51"/>
      <c r="G20" s="69" t="s">
        <v>207</v>
      </c>
      <c r="H20" s="58">
        <v>1</v>
      </c>
      <c r="I20" s="4">
        <v>3.2</v>
      </c>
      <c r="J20" s="30">
        <f>$C$75</f>
        <v>0.8</v>
      </c>
      <c r="K20" s="30">
        <f>$C$76</f>
        <v>1</v>
      </c>
      <c r="L20" s="31">
        <f>$C$77</f>
        <v>1.1000000000000001</v>
      </c>
      <c r="M20" s="8" t="e">
        <f>M9</f>
        <v>#REF!</v>
      </c>
      <c r="N20" s="40" t="e">
        <f>ROUND(PRODUCT(H20:M20,Q20),1)</f>
        <v>#REF!</v>
      </c>
      <c r="O20" s="21"/>
      <c r="P20" s="26" t="b">
        <v>0</v>
      </c>
      <c r="Q20" s="26">
        <f t="shared" si="0"/>
        <v>0</v>
      </c>
    </row>
    <row r="21" spans="2:17" ht="17.100000000000001" customHeight="1">
      <c r="B21" s="337"/>
      <c r="C21" s="335" t="s">
        <v>85</v>
      </c>
      <c r="D21" s="335"/>
      <c r="E21" s="335"/>
      <c r="F21" s="51"/>
      <c r="G21" s="308" t="s">
        <v>67</v>
      </c>
      <c r="H21" s="336"/>
      <c r="I21" s="4">
        <v>22.5</v>
      </c>
      <c r="J21" s="30">
        <f>$C$75</f>
        <v>0.8</v>
      </c>
      <c r="K21" s="30">
        <f>$C$76</f>
        <v>1</v>
      </c>
      <c r="L21" s="31">
        <f>$C$77</f>
        <v>1.1000000000000001</v>
      </c>
      <c r="M21" s="8" t="e">
        <f>M9</f>
        <v>#REF!</v>
      </c>
      <c r="N21" s="40" t="e">
        <f>ROUND(PRODUCT(I21:M21,Q21),1)</f>
        <v>#REF!</v>
      </c>
      <c r="O21" s="21"/>
      <c r="P21" s="26" t="b">
        <v>0</v>
      </c>
      <c r="Q21" s="26">
        <f t="shared" si="0"/>
        <v>0</v>
      </c>
    </row>
    <row r="22" spans="2:17" ht="17.100000000000001" customHeight="1">
      <c r="B22" s="337"/>
      <c r="C22" s="335" t="s">
        <v>86</v>
      </c>
      <c r="D22" s="335"/>
      <c r="E22" s="335"/>
      <c r="F22" s="51"/>
      <c r="G22" s="308" t="s">
        <v>67</v>
      </c>
      <c r="H22" s="336"/>
      <c r="I22" s="4">
        <v>90.6</v>
      </c>
      <c r="J22" s="1"/>
      <c r="K22" s="1"/>
      <c r="L22" s="1"/>
      <c r="M22" s="8" t="e">
        <f>M9</f>
        <v>#REF!</v>
      </c>
      <c r="N22" s="40" t="e">
        <f>ROUND(PRODUCT(I22:M22,Q22),1)</f>
        <v>#REF!</v>
      </c>
      <c r="O22" s="21"/>
      <c r="P22" s="26" t="b">
        <v>0</v>
      </c>
      <c r="Q22" s="26">
        <f t="shared" si="0"/>
        <v>0</v>
      </c>
    </row>
    <row r="23" spans="2:17" ht="22.5">
      <c r="B23" s="337"/>
      <c r="C23" s="335" t="s">
        <v>87</v>
      </c>
      <c r="D23" s="335"/>
      <c r="E23" s="335"/>
      <c r="F23" s="51"/>
      <c r="G23" s="69" t="s">
        <v>207</v>
      </c>
      <c r="H23" s="58">
        <v>1</v>
      </c>
      <c r="I23" s="4">
        <v>5.7</v>
      </c>
      <c r="J23" s="30">
        <f>$C$75</f>
        <v>0.8</v>
      </c>
      <c r="K23" s="30">
        <f>$C$76</f>
        <v>1</v>
      </c>
      <c r="L23" s="30">
        <f>$C$77</f>
        <v>1.1000000000000001</v>
      </c>
      <c r="M23" s="8" t="e">
        <f>M9</f>
        <v>#REF!</v>
      </c>
      <c r="N23" s="40" t="e">
        <f>ROUND(PRODUCT(H23:M23,Q23),1)</f>
        <v>#REF!</v>
      </c>
      <c r="O23" s="21"/>
      <c r="P23" s="26" t="b">
        <v>0</v>
      </c>
      <c r="Q23" s="26">
        <f t="shared" si="0"/>
        <v>0</v>
      </c>
    </row>
    <row r="24" spans="2:17" ht="17.100000000000001" customHeight="1">
      <c r="B24" s="337"/>
      <c r="C24" s="335" t="s">
        <v>88</v>
      </c>
      <c r="D24" s="335"/>
      <c r="E24" s="335"/>
      <c r="F24" s="51"/>
      <c r="G24" s="50" t="s">
        <v>89</v>
      </c>
      <c r="H24" s="58">
        <v>1</v>
      </c>
      <c r="I24" s="4">
        <v>3.7</v>
      </c>
      <c r="J24" s="1"/>
      <c r="K24" s="1"/>
      <c r="L24" s="1"/>
      <c r="M24" s="8"/>
      <c r="N24" s="40">
        <f>ROUND(PRODUCT(H24:M24,Q24),1)</f>
        <v>0</v>
      </c>
      <c r="O24" s="21"/>
      <c r="P24" s="26" t="b">
        <v>0</v>
      </c>
      <c r="Q24" s="26">
        <f t="shared" si="0"/>
        <v>0</v>
      </c>
    </row>
    <row r="25" spans="2:17" ht="17.100000000000001" customHeight="1">
      <c r="B25" s="337"/>
      <c r="C25" s="335" t="s">
        <v>90</v>
      </c>
      <c r="D25" s="335"/>
      <c r="E25" s="335"/>
      <c r="F25" s="51"/>
      <c r="G25" s="308" t="s">
        <v>67</v>
      </c>
      <c r="H25" s="336"/>
      <c r="I25" s="4">
        <v>6.8</v>
      </c>
      <c r="J25" s="1"/>
      <c r="K25" s="30">
        <f>$C$76</f>
        <v>1</v>
      </c>
      <c r="L25" s="30">
        <f>$C$77</f>
        <v>1.1000000000000001</v>
      </c>
      <c r="M25" s="8"/>
      <c r="N25" s="40">
        <f>ROUND(PRODUCT(I25:M25,Q25),1)</f>
        <v>0</v>
      </c>
      <c r="O25" s="21"/>
      <c r="P25" s="26" t="b">
        <v>0</v>
      </c>
      <c r="Q25" s="26">
        <f t="shared" si="0"/>
        <v>0</v>
      </c>
    </row>
    <row r="26" spans="2:17" ht="25.5" customHeight="1">
      <c r="B26" s="337"/>
      <c r="C26" s="335" t="s">
        <v>398</v>
      </c>
      <c r="D26" s="335"/>
      <c r="E26" s="335"/>
      <c r="F26" s="51"/>
      <c r="G26" s="50" t="s">
        <v>89</v>
      </c>
      <c r="H26" s="58">
        <v>1</v>
      </c>
      <c r="I26" s="4">
        <v>2.5</v>
      </c>
      <c r="J26" s="1"/>
      <c r="K26" s="1"/>
      <c r="L26" s="1"/>
      <c r="M26" s="8"/>
      <c r="N26" s="40">
        <f>ROUND(PRODUCT(H26:M26,Q26),1)</f>
        <v>0</v>
      </c>
      <c r="O26" s="21"/>
      <c r="P26" s="26" t="b">
        <v>0</v>
      </c>
      <c r="Q26" s="26">
        <f t="shared" si="0"/>
        <v>0</v>
      </c>
    </row>
    <row r="27" spans="2:17" ht="17.100000000000001" customHeight="1">
      <c r="B27" s="337" t="s">
        <v>91</v>
      </c>
      <c r="C27" s="335" t="s">
        <v>92</v>
      </c>
      <c r="D27" s="335"/>
      <c r="E27" s="335"/>
      <c r="F27" s="51"/>
      <c r="G27" s="308" t="s">
        <v>67</v>
      </c>
      <c r="H27" s="308"/>
      <c r="I27" s="4">
        <v>13.9</v>
      </c>
      <c r="J27" s="1"/>
      <c r="K27" s="1"/>
      <c r="L27" s="1"/>
      <c r="M27" s="8"/>
      <c r="N27" s="40">
        <f>ROUND(PRODUCT(I27:M27,Q27),1)</f>
        <v>0</v>
      </c>
      <c r="O27" s="21"/>
      <c r="P27" s="26" t="b">
        <v>0</v>
      </c>
      <c r="Q27" s="26">
        <f t="shared" si="0"/>
        <v>0</v>
      </c>
    </row>
    <row r="28" spans="2:17" ht="22.5">
      <c r="B28" s="337"/>
      <c r="C28" s="335" t="s">
        <v>93</v>
      </c>
      <c r="D28" s="335"/>
      <c r="E28" s="335"/>
      <c r="F28" s="51"/>
      <c r="G28" s="69" t="s">
        <v>207</v>
      </c>
      <c r="H28" s="58">
        <v>1</v>
      </c>
      <c r="I28" s="4">
        <v>5.9</v>
      </c>
      <c r="J28" s="30">
        <f>$C$75</f>
        <v>0.8</v>
      </c>
      <c r="K28" s="30">
        <f>$C$76</f>
        <v>1</v>
      </c>
      <c r="L28" s="30">
        <f>$C$77</f>
        <v>1.1000000000000001</v>
      </c>
      <c r="M28" s="8" t="e">
        <f>M9</f>
        <v>#REF!</v>
      </c>
      <c r="N28" s="40" t="e">
        <f>ROUND(PRODUCT(H28:M28,Q28),1)</f>
        <v>#REF!</v>
      </c>
      <c r="O28" s="21"/>
      <c r="P28" s="26" t="b">
        <v>0</v>
      </c>
      <c r="Q28" s="26">
        <f t="shared" si="0"/>
        <v>0</v>
      </c>
    </row>
    <row r="29" spans="2:17" ht="17.100000000000001" customHeight="1">
      <c r="B29" s="337"/>
      <c r="C29" s="335" t="s">
        <v>94</v>
      </c>
      <c r="D29" s="335"/>
      <c r="E29" s="335"/>
      <c r="F29" s="51"/>
      <c r="G29" s="308" t="s">
        <v>67</v>
      </c>
      <c r="H29" s="336"/>
      <c r="I29" s="4">
        <v>23.3</v>
      </c>
      <c r="J29" s="30">
        <f>$C$75</f>
        <v>0.8</v>
      </c>
      <c r="K29" s="30">
        <f>$C$76</f>
        <v>1</v>
      </c>
      <c r="L29" s="30">
        <f>$C$77</f>
        <v>1.1000000000000001</v>
      </c>
      <c r="M29" s="8" t="e">
        <f>M9</f>
        <v>#REF!</v>
      </c>
      <c r="N29" s="40" t="e">
        <f>ROUND(PRODUCT(I29:M29,Q29),1)</f>
        <v>#REF!</v>
      </c>
      <c r="O29" s="21"/>
      <c r="P29" s="26" t="b">
        <v>0</v>
      </c>
      <c r="Q29" s="26">
        <f t="shared" si="0"/>
        <v>0</v>
      </c>
    </row>
    <row r="30" spans="2:17" ht="17.100000000000001" customHeight="1">
      <c r="B30" s="337"/>
      <c r="C30" s="335" t="s">
        <v>95</v>
      </c>
      <c r="D30" s="335"/>
      <c r="E30" s="335"/>
      <c r="F30" s="51"/>
      <c r="G30" s="308" t="s">
        <v>67</v>
      </c>
      <c r="H30" s="336"/>
      <c r="I30" s="4">
        <v>123.3</v>
      </c>
      <c r="J30" s="1"/>
      <c r="K30" s="1"/>
      <c r="L30" s="1"/>
      <c r="M30" s="8" t="e">
        <f>M9</f>
        <v>#REF!</v>
      </c>
      <c r="N30" s="40" t="e">
        <f>ROUND(PRODUCT(I30:M30,Q30),1)</f>
        <v>#REF!</v>
      </c>
      <c r="O30" s="21"/>
      <c r="P30" s="26" t="b">
        <v>0</v>
      </c>
      <c r="Q30" s="26">
        <f t="shared" si="0"/>
        <v>0</v>
      </c>
    </row>
    <row r="31" spans="2:17" ht="22.5">
      <c r="B31" s="337"/>
      <c r="C31" s="335" t="s">
        <v>96</v>
      </c>
      <c r="D31" s="335"/>
      <c r="E31" s="335"/>
      <c r="F31" s="51"/>
      <c r="G31" s="69" t="s">
        <v>207</v>
      </c>
      <c r="H31" s="58">
        <v>1</v>
      </c>
      <c r="I31" s="4">
        <v>10.5</v>
      </c>
      <c r="J31" s="30">
        <f>$C$75</f>
        <v>0.8</v>
      </c>
      <c r="K31" s="30">
        <f>$C$76</f>
        <v>1</v>
      </c>
      <c r="L31" s="30">
        <f>$C$77</f>
        <v>1.1000000000000001</v>
      </c>
      <c r="M31" s="8" t="e">
        <f>M9</f>
        <v>#REF!</v>
      </c>
      <c r="N31" s="40" t="e">
        <f>ROUND(PRODUCT(H31:M31,Q31),1)</f>
        <v>#REF!</v>
      </c>
      <c r="O31" s="21"/>
      <c r="P31" s="26" t="b">
        <v>0</v>
      </c>
      <c r="Q31" s="26">
        <f t="shared" si="0"/>
        <v>0</v>
      </c>
    </row>
    <row r="32" spans="2:17" ht="17.100000000000001" customHeight="1">
      <c r="B32" s="337"/>
      <c r="C32" s="335" t="s">
        <v>97</v>
      </c>
      <c r="D32" s="335"/>
      <c r="E32" s="335"/>
      <c r="F32" s="51"/>
      <c r="G32" s="50" t="s">
        <v>89</v>
      </c>
      <c r="H32" s="59">
        <v>1</v>
      </c>
      <c r="I32" s="4">
        <v>8.1</v>
      </c>
      <c r="J32" s="1"/>
      <c r="K32" s="1"/>
      <c r="L32" s="1"/>
      <c r="M32" s="8"/>
      <c r="N32" s="40">
        <f>ROUND(PRODUCT(H32:M32,Q32),1)</f>
        <v>0</v>
      </c>
      <c r="O32" s="21"/>
      <c r="P32" s="26" t="b">
        <v>0</v>
      </c>
      <c r="Q32" s="26">
        <f t="shared" si="0"/>
        <v>0</v>
      </c>
    </row>
    <row r="33" spans="2:17" ht="17.100000000000001" customHeight="1">
      <c r="B33" s="337"/>
      <c r="C33" s="335" t="s">
        <v>98</v>
      </c>
      <c r="D33" s="335"/>
      <c r="E33" s="335"/>
      <c r="F33" s="51"/>
      <c r="G33" s="308" t="s">
        <v>67</v>
      </c>
      <c r="H33" s="336"/>
      <c r="I33" s="4">
        <v>10.199999999999999</v>
      </c>
      <c r="J33" s="1"/>
      <c r="K33" s="1"/>
      <c r="L33" s="1"/>
      <c r="M33" s="8"/>
      <c r="N33" s="40">
        <f>ROUND(PRODUCT(I33:M33,Q33),1)</f>
        <v>0</v>
      </c>
      <c r="O33" s="21"/>
      <c r="P33" s="26" t="b">
        <v>0</v>
      </c>
      <c r="Q33" s="26">
        <f t="shared" si="0"/>
        <v>0</v>
      </c>
    </row>
    <row r="34" spans="2:17" ht="17.100000000000001" customHeight="1">
      <c r="B34" s="337"/>
      <c r="C34" s="335" t="s">
        <v>90</v>
      </c>
      <c r="D34" s="335"/>
      <c r="E34" s="335"/>
      <c r="F34" s="51"/>
      <c r="G34" s="308" t="s">
        <v>67</v>
      </c>
      <c r="H34" s="336"/>
      <c r="I34" s="4">
        <v>8.3000000000000007</v>
      </c>
      <c r="J34" s="1"/>
      <c r="K34" s="30">
        <f>$C$76</f>
        <v>1</v>
      </c>
      <c r="L34" s="30">
        <f>$C$77</f>
        <v>1.1000000000000001</v>
      </c>
      <c r="M34" s="8"/>
      <c r="N34" s="40">
        <f>ROUND(PRODUCT(I34:M34,Q34),1)</f>
        <v>0</v>
      </c>
      <c r="O34" s="21"/>
      <c r="P34" s="26" t="b">
        <v>0</v>
      </c>
      <c r="Q34" s="26">
        <f t="shared" si="0"/>
        <v>0</v>
      </c>
    </row>
    <row r="35" spans="2:17" ht="17.100000000000001" customHeight="1">
      <c r="B35" s="337"/>
      <c r="C35" s="335" t="s">
        <v>399</v>
      </c>
      <c r="D35" s="335"/>
      <c r="E35" s="335"/>
      <c r="F35" s="51"/>
      <c r="G35" s="50" t="s">
        <v>89</v>
      </c>
      <c r="H35" s="59">
        <v>1</v>
      </c>
      <c r="I35" s="4">
        <v>6.4</v>
      </c>
      <c r="J35" s="1"/>
      <c r="K35" s="1"/>
      <c r="L35" s="1"/>
      <c r="M35" s="8"/>
      <c r="N35" s="40">
        <f>ROUND(PRODUCT(H35:M35,Q35),1)</f>
        <v>0</v>
      </c>
      <c r="O35" s="21"/>
      <c r="P35" s="26" t="b">
        <v>0</v>
      </c>
      <c r="Q35" s="26">
        <f t="shared" si="0"/>
        <v>0</v>
      </c>
    </row>
    <row r="36" spans="2:17" ht="17.100000000000001" customHeight="1">
      <c r="B36" s="337"/>
      <c r="C36" s="335" t="s">
        <v>99</v>
      </c>
      <c r="D36" s="335"/>
      <c r="E36" s="335"/>
      <c r="F36" s="51"/>
      <c r="G36" s="308" t="s">
        <v>67</v>
      </c>
      <c r="H36" s="308"/>
      <c r="I36" s="4">
        <v>16.899999999999999</v>
      </c>
      <c r="J36" s="1"/>
      <c r="K36" s="1"/>
      <c r="L36" s="1"/>
      <c r="M36" s="8"/>
      <c r="N36" s="40">
        <f>ROUND(PRODUCT(I36:M36,Q36),1)</f>
        <v>0</v>
      </c>
      <c r="O36" s="21"/>
      <c r="P36" s="26" t="b">
        <v>0</v>
      </c>
      <c r="Q36" s="26">
        <f t="shared" si="0"/>
        <v>0</v>
      </c>
    </row>
    <row r="37" spans="2:17" ht="17.100000000000001" customHeight="1">
      <c r="B37" s="337" t="s">
        <v>119</v>
      </c>
      <c r="C37" s="335" t="s">
        <v>100</v>
      </c>
      <c r="D37" s="335"/>
      <c r="E37" s="335"/>
      <c r="F37" s="51"/>
      <c r="G37" s="308" t="s">
        <v>67</v>
      </c>
      <c r="H37" s="308"/>
      <c r="I37" s="4">
        <v>37.700000000000003</v>
      </c>
      <c r="J37" s="1"/>
      <c r="K37" s="1"/>
      <c r="L37" s="1"/>
      <c r="M37" s="8"/>
      <c r="N37" s="40">
        <f>ROUND(PRODUCT(I37:M37,Q37),1)</f>
        <v>0</v>
      </c>
      <c r="O37" s="21"/>
      <c r="P37" s="26" t="b">
        <v>0</v>
      </c>
      <c r="Q37" s="26">
        <f t="shared" si="0"/>
        <v>0</v>
      </c>
    </row>
    <row r="38" spans="2:17" ht="17.100000000000001" customHeight="1">
      <c r="B38" s="337"/>
      <c r="C38" s="335" t="s">
        <v>101</v>
      </c>
      <c r="D38" s="335"/>
      <c r="E38" s="335"/>
      <c r="F38" s="51"/>
      <c r="G38" s="308" t="s">
        <v>67</v>
      </c>
      <c r="H38" s="336"/>
      <c r="I38" s="4">
        <v>27.5</v>
      </c>
      <c r="J38" s="1"/>
      <c r="K38" s="1"/>
      <c r="L38" s="1"/>
      <c r="M38" s="8"/>
      <c r="N38" s="40">
        <f>ROUND(PRODUCT(I38:M38,Q38),1)</f>
        <v>0</v>
      </c>
      <c r="O38" s="21"/>
      <c r="P38" s="26" t="b">
        <v>0</v>
      </c>
      <c r="Q38" s="26">
        <f t="shared" si="0"/>
        <v>0</v>
      </c>
    </row>
    <row r="39" spans="2:17" ht="24.95" customHeight="1">
      <c r="B39" s="337"/>
      <c r="C39" s="335" t="s">
        <v>102</v>
      </c>
      <c r="D39" s="335"/>
      <c r="E39" s="335"/>
      <c r="F39" s="51"/>
      <c r="G39" s="50" t="s">
        <v>120</v>
      </c>
      <c r="H39" s="3">
        <f>$H$43</f>
        <v>22</v>
      </c>
      <c r="I39" s="4">
        <v>0.6</v>
      </c>
      <c r="J39" s="30"/>
      <c r="K39" s="1"/>
      <c r="L39" s="30"/>
      <c r="M39" s="8"/>
      <c r="N39" s="40">
        <f>ROUND(PRODUCT(H39:M39,Q39),1)</f>
        <v>0</v>
      </c>
      <c r="O39" s="21"/>
      <c r="P39" s="26" t="b">
        <v>0</v>
      </c>
      <c r="Q39" s="26">
        <f t="shared" si="0"/>
        <v>0</v>
      </c>
    </row>
    <row r="40" spans="2:17" ht="17.100000000000001" customHeight="1">
      <c r="B40" s="337" t="s">
        <v>121</v>
      </c>
      <c r="C40" s="335" t="s">
        <v>103</v>
      </c>
      <c r="D40" s="335"/>
      <c r="E40" s="335"/>
      <c r="F40" s="51"/>
      <c r="G40" s="308" t="s">
        <v>67</v>
      </c>
      <c r="H40" s="308"/>
      <c r="I40" s="4">
        <v>107.7</v>
      </c>
      <c r="J40" s="1"/>
      <c r="K40" s="1"/>
      <c r="L40" s="1"/>
      <c r="M40" s="8"/>
      <c r="N40" s="40">
        <f>ROUND(PRODUCT(I40:M40,Q40),1)</f>
        <v>107.7</v>
      </c>
      <c r="O40" s="21"/>
      <c r="P40" s="26" t="b">
        <v>1</v>
      </c>
      <c r="Q40" s="26">
        <f t="shared" si="0"/>
        <v>1</v>
      </c>
    </row>
    <row r="41" spans="2:17" ht="24.95" customHeight="1">
      <c r="B41" s="337"/>
      <c r="C41" s="335" t="s">
        <v>400</v>
      </c>
      <c r="D41" s="335"/>
      <c r="E41" s="335"/>
      <c r="F41" s="51"/>
      <c r="G41" s="50" t="s">
        <v>122</v>
      </c>
      <c r="H41" s="107">
        <f>$H$42*22</f>
        <v>484</v>
      </c>
      <c r="I41" s="4">
        <v>2.2000000000000002</v>
      </c>
      <c r="J41" s="30">
        <f>$C$75</f>
        <v>0.8</v>
      </c>
      <c r="K41" s="30">
        <f>$C$76</f>
        <v>1</v>
      </c>
      <c r="L41" s="30"/>
      <c r="M41" s="8" t="e">
        <f>$D$82</f>
        <v>#REF!</v>
      </c>
      <c r="N41" s="40" t="e">
        <f>ROUND(PRODUCT(H41:M41,Q41),1)</f>
        <v>#REF!</v>
      </c>
      <c r="O41" s="21"/>
      <c r="P41" s="26" t="b">
        <v>1</v>
      </c>
      <c r="Q41" s="26">
        <f t="shared" si="0"/>
        <v>1</v>
      </c>
    </row>
    <row r="42" spans="2:17" ht="24.95" customHeight="1">
      <c r="B42" s="337"/>
      <c r="C42" s="335" t="s">
        <v>105</v>
      </c>
      <c r="D42" s="335"/>
      <c r="E42" s="335"/>
      <c r="F42" s="51"/>
      <c r="G42" s="50" t="s">
        <v>120</v>
      </c>
      <c r="H42" s="108">
        <v>22</v>
      </c>
      <c r="I42" s="4">
        <v>1.8</v>
      </c>
      <c r="J42" s="30"/>
      <c r="K42" s="30"/>
      <c r="L42" s="1"/>
      <c r="M42" s="8" t="e">
        <f>M41</f>
        <v>#REF!</v>
      </c>
      <c r="N42" s="40" t="e">
        <f t="shared" ref="N42:N50" si="2">ROUND(PRODUCT(H42:M42,Q42),1)</f>
        <v>#REF!</v>
      </c>
      <c r="O42" s="23"/>
      <c r="P42" s="26" t="b">
        <v>1</v>
      </c>
      <c r="Q42" s="26">
        <f t="shared" si="0"/>
        <v>1</v>
      </c>
    </row>
    <row r="43" spans="2:17" ht="24.95" customHeight="1">
      <c r="B43" s="337"/>
      <c r="C43" s="335" t="s">
        <v>106</v>
      </c>
      <c r="D43" s="335"/>
      <c r="E43" s="335"/>
      <c r="F43" s="51"/>
      <c r="G43" s="50" t="s">
        <v>120</v>
      </c>
      <c r="H43" s="3">
        <f>$H$42</f>
        <v>22</v>
      </c>
      <c r="I43" s="4">
        <v>11</v>
      </c>
      <c r="J43" s="30"/>
      <c r="K43" s="30">
        <f>$C$76</f>
        <v>1</v>
      </c>
      <c r="L43" s="1"/>
      <c r="M43" s="8" t="e">
        <f>M41</f>
        <v>#REF!</v>
      </c>
      <c r="N43" s="40" t="e">
        <f t="shared" si="2"/>
        <v>#REF!</v>
      </c>
      <c r="O43" s="23"/>
      <c r="P43" s="26" t="b">
        <v>1</v>
      </c>
      <c r="Q43" s="26">
        <f t="shared" si="0"/>
        <v>1</v>
      </c>
    </row>
    <row r="44" spans="2:17" ht="24.95" customHeight="1">
      <c r="B44" s="337"/>
      <c r="C44" s="335" t="s">
        <v>107</v>
      </c>
      <c r="D44" s="335"/>
      <c r="E44" s="335"/>
      <c r="F44" s="51"/>
      <c r="G44" s="50" t="s">
        <v>120</v>
      </c>
      <c r="H44" s="3">
        <f t="shared" ref="H44:H49" si="3">$H$42</f>
        <v>22</v>
      </c>
      <c r="I44" s="4">
        <v>6.4</v>
      </c>
      <c r="J44" s="30">
        <f>$C$75</f>
        <v>0.8</v>
      </c>
      <c r="K44" s="30">
        <f>$C$76</f>
        <v>1</v>
      </c>
      <c r="L44" s="30"/>
      <c r="M44" s="8" t="e">
        <f>M41</f>
        <v>#REF!</v>
      </c>
      <c r="N44" s="40" t="e">
        <f t="shared" si="2"/>
        <v>#REF!</v>
      </c>
      <c r="O44" s="23"/>
      <c r="P44" s="26" t="b">
        <v>1</v>
      </c>
      <c r="Q44" s="26">
        <f t="shared" si="0"/>
        <v>1</v>
      </c>
    </row>
    <row r="45" spans="2:17" ht="24.95" customHeight="1">
      <c r="B45" s="337"/>
      <c r="C45" s="335" t="s">
        <v>108</v>
      </c>
      <c r="D45" s="335"/>
      <c r="E45" s="335"/>
      <c r="F45" s="51"/>
      <c r="G45" s="50" t="s">
        <v>120</v>
      </c>
      <c r="H45" s="3">
        <f t="shared" si="3"/>
        <v>22</v>
      </c>
      <c r="I45" s="4">
        <v>5</v>
      </c>
      <c r="J45" s="30"/>
      <c r="K45" s="30">
        <f>$C$76</f>
        <v>1</v>
      </c>
      <c r="L45" s="1"/>
      <c r="M45" s="8" t="e">
        <f>M41</f>
        <v>#REF!</v>
      </c>
      <c r="N45" s="40" t="e">
        <f t="shared" si="2"/>
        <v>#REF!</v>
      </c>
      <c r="O45" s="23"/>
      <c r="P45" s="26" t="b">
        <v>1</v>
      </c>
      <c r="Q45" s="26">
        <f t="shared" si="0"/>
        <v>1</v>
      </c>
    </row>
    <row r="46" spans="2:17" ht="24.95" customHeight="1">
      <c r="B46" s="337"/>
      <c r="C46" s="335" t="s">
        <v>109</v>
      </c>
      <c r="D46" s="335"/>
      <c r="E46" s="335"/>
      <c r="F46" s="51"/>
      <c r="G46" s="50" t="s">
        <v>120</v>
      </c>
      <c r="H46" s="3">
        <f t="shared" si="3"/>
        <v>22</v>
      </c>
      <c r="I46" s="4">
        <v>8.1999999999999993</v>
      </c>
      <c r="J46" s="30"/>
      <c r="K46" s="30"/>
      <c r="L46" s="1"/>
      <c r="M46" s="8" t="e">
        <f>M41</f>
        <v>#REF!</v>
      </c>
      <c r="N46" s="40" t="e">
        <f t="shared" si="2"/>
        <v>#REF!</v>
      </c>
      <c r="O46" s="23"/>
      <c r="P46" s="26" t="b">
        <v>1</v>
      </c>
      <c r="Q46" s="26">
        <f t="shared" si="0"/>
        <v>1</v>
      </c>
    </row>
    <row r="47" spans="2:17" ht="24.95" customHeight="1">
      <c r="B47" s="337"/>
      <c r="C47" s="335" t="s">
        <v>110</v>
      </c>
      <c r="D47" s="335"/>
      <c r="E47" s="335"/>
      <c r="F47" s="51"/>
      <c r="G47" s="50" t="s">
        <v>120</v>
      </c>
      <c r="H47" s="3">
        <f t="shared" si="3"/>
        <v>22</v>
      </c>
      <c r="I47" s="4">
        <v>22</v>
      </c>
      <c r="J47" s="1"/>
      <c r="K47" s="30">
        <f>IF($C$76&gt;1,$C$76,1)</f>
        <v>1</v>
      </c>
      <c r="L47" s="30">
        <f>IF($C$77&gt;1,$C$77,1)</f>
        <v>1.1000000000000001</v>
      </c>
      <c r="M47" s="8" t="e">
        <f>IF($M$41&gt;1,$M$41,1)</f>
        <v>#REF!</v>
      </c>
      <c r="N47" s="40" t="e">
        <f>ROUND(PRODUCT(H47:M47,Q47),1)</f>
        <v>#REF!</v>
      </c>
      <c r="O47" s="23"/>
      <c r="P47" s="26" t="b">
        <v>1</v>
      </c>
      <c r="Q47" s="26">
        <f t="shared" si="0"/>
        <v>1</v>
      </c>
    </row>
    <row r="48" spans="2:17" ht="24.95" customHeight="1">
      <c r="B48" s="337"/>
      <c r="C48" s="335" t="s">
        <v>111</v>
      </c>
      <c r="D48" s="335"/>
      <c r="E48" s="335"/>
      <c r="F48" s="51"/>
      <c r="G48" s="50" t="s">
        <v>120</v>
      </c>
      <c r="H48" s="3">
        <f t="shared" si="3"/>
        <v>22</v>
      </c>
      <c r="I48" s="4">
        <v>2.6</v>
      </c>
      <c r="J48" s="1"/>
      <c r="K48" s="30"/>
      <c r="L48" s="1"/>
      <c r="M48" s="8" t="e">
        <f>M41</f>
        <v>#REF!</v>
      </c>
      <c r="N48" s="40" t="e">
        <f t="shared" si="2"/>
        <v>#REF!</v>
      </c>
      <c r="O48" s="23"/>
      <c r="P48" s="26" t="b">
        <v>1</v>
      </c>
      <c r="Q48" s="26">
        <f t="shared" si="0"/>
        <v>1</v>
      </c>
    </row>
    <row r="49" spans="2:17" ht="24.95" customHeight="1">
      <c r="B49" s="337"/>
      <c r="C49" s="335" t="s">
        <v>112</v>
      </c>
      <c r="D49" s="335"/>
      <c r="E49" s="335"/>
      <c r="F49" s="51"/>
      <c r="G49" s="50" t="s">
        <v>120</v>
      </c>
      <c r="H49" s="3">
        <f t="shared" si="3"/>
        <v>22</v>
      </c>
      <c r="I49" s="4">
        <v>13.4</v>
      </c>
      <c r="J49" s="1"/>
      <c r="K49" s="1"/>
      <c r="L49" s="30"/>
      <c r="M49" s="8" t="e">
        <f>M41</f>
        <v>#REF!</v>
      </c>
      <c r="N49" s="40" t="e">
        <f t="shared" si="2"/>
        <v>#REF!</v>
      </c>
      <c r="O49" s="23"/>
      <c r="P49" s="26" t="b">
        <v>1</v>
      </c>
      <c r="Q49" s="26">
        <f t="shared" si="0"/>
        <v>1</v>
      </c>
    </row>
    <row r="50" spans="2:17" ht="17.100000000000001" customHeight="1">
      <c r="B50" s="337"/>
      <c r="C50" s="335" t="s">
        <v>123</v>
      </c>
      <c r="D50" s="335"/>
      <c r="E50" s="335"/>
      <c r="F50" s="51"/>
      <c r="G50" s="50" t="s">
        <v>89</v>
      </c>
      <c r="H50" s="59">
        <v>4</v>
      </c>
      <c r="I50" s="4">
        <v>5.2</v>
      </c>
      <c r="J50" s="1"/>
      <c r="K50" s="1"/>
      <c r="L50" s="1"/>
      <c r="M50" s="8"/>
      <c r="N50" s="40">
        <f t="shared" si="2"/>
        <v>20.8</v>
      </c>
      <c r="O50" s="24"/>
      <c r="P50" s="26" t="b">
        <v>1</v>
      </c>
      <c r="Q50" s="26">
        <f t="shared" si="0"/>
        <v>1</v>
      </c>
    </row>
    <row r="51" spans="2:17" ht="17.100000000000001" customHeight="1">
      <c r="B51" s="337"/>
      <c r="C51" s="335" t="s">
        <v>113</v>
      </c>
      <c r="D51" s="335"/>
      <c r="E51" s="335"/>
      <c r="F51" s="51"/>
      <c r="G51" s="308" t="s">
        <v>67</v>
      </c>
      <c r="H51" s="336"/>
      <c r="I51" s="4">
        <v>6</v>
      </c>
      <c r="J51" s="1"/>
      <c r="K51" s="1"/>
      <c r="L51" s="1"/>
      <c r="M51" s="8"/>
      <c r="N51" s="40">
        <f>ROUND(PRODUCT(I51:M51,Q51),1)</f>
        <v>6</v>
      </c>
      <c r="O51" s="23"/>
      <c r="P51" s="26" t="b">
        <v>1</v>
      </c>
      <c r="Q51" s="26">
        <f t="shared" si="0"/>
        <v>1</v>
      </c>
    </row>
    <row r="52" spans="2:17" ht="23.25" customHeight="1">
      <c r="B52" s="337"/>
      <c r="C52" s="335" t="s">
        <v>114</v>
      </c>
      <c r="D52" s="335"/>
      <c r="E52" s="335"/>
      <c r="F52" s="51"/>
      <c r="G52" s="50" t="s">
        <v>120</v>
      </c>
      <c r="H52" s="3">
        <f>$H$42</f>
        <v>22</v>
      </c>
      <c r="I52" s="4">
        <v>1.5</v>
      </c>
      <c r="J52" s="30"/>
      <c r="K52" s="1"/>
      <c r="L52" s="1"/>
      <c r="M52" s="8"/>
      <c r="N52" s="40">
        <f>ROUND(PRODUCT(H52:M52,Q52),1)</f>
        <v>33</v>
      </c>
      <c r="O52" s="23"/>
      <c r="P52" s="26" t="b">
        <v>1</v>
      </c>
      <c r="Q52" s="26">
        <f t="shared" si="0"/>
        <v>1</v>
      </c>
    </row>
    <row r="53" spans="2:17" ht="24.95" customHeight="1">
      <c r="B53" s="337"/>
      <c r="C53" s="335" t="s">
        <v>401</v>
      </c>
      <c r="D53" s="335"/>
      <c r="E53" s="335"/>
      <c r="F53" s="51"/>
      <c r="G53" s="50" t="s">
        <v>124</v>
      </c>
      <c r="H53" s="3">
        <f>$H$43/12</f>
        <v>1.8333333333333333</v>
      </c>
      <c r="I53" s="4">
        <v>6.9</v>
      </c>
      <c r="J53" s="1"/>
      <c r="K53" s="1"/>
      <c r="L53" s="1"/>
      <c r="M53" s="8" t="e">
        <f>M41</f>
        <v>#REF!</v>
      </c>
      <c r="N53" s="40" t="e">
        <f>ROUND(PRODUCT(H53:M53,Q53),1)</f>
        <v>#REF!</v>
      </c>
      <c r="O53" s="23"/>
      <c r="P53" s="26" t="b">
        <v>1</v>
      </c>
      <c r="Q53" s="26">
        <f t="shared" si="0"/>
        <v>1</v>
      </c>
    </row>
    <row r="54" spans="2:17" ht="17.100000000000001" customHeight="1">
      <c r="B54" s="337"/>
      <c r="C54" s="335" t="s">
        <v>115</v>
      </c>
      <c r="D54" s="335"/>
      <c r="E54" s="335"/>
      <c r="F54" s="51"/>
      <c r="G54" s="50" t="s">
        <v>89</v>
      </c>
      <c r="H54" s="59">
        <v>1</v>
      </c>
      <c r="I54" s="4">
        <v>4.5999999999999996</v>
      </c>
      <c r="J54" s="1"/>
      <c r="K54" s="1"/>
      <c r="L54" s="1"/>
      <c r="M54" s="8"/>
      <c r="N54" s="40">
        <f>ROUND(PRODUCT(H54:M54,Q54),1)</f>
        <v>0</v>
      </c>
      <c r="O54" s="23"/>
      <c r="P54" s="26" t="b">
        <v>0</v>
      </c>
      <c r="Q54" s="26">
        <f t="shared" si="0"/>
        <v>0</v>
      </c>
    </row>
    <row r="55" spans="2:17" ht="24.95" customHeight="1">
      <c r="B55" s="337"/>
      <c r="C55" s="335" t="s">
        <v>116</v>
      </c>
      <c r="D55" s="335"/>
      <c r="E55" s="335"/>
      <c r="F55" s="51"/>
      <c r="G55" s="69" t="s">
        <v>206</v>
      </c>
      <c r="H55" s="57" t="e">
        <f>#REF!*22</f>
        <v>#REF!</v>
      </c>
      <c r="I55" s="4">
        <v>0.8</v>
      </c>
      <c r="J55" s="1"/>
      <c r="K55" s="1"/>
      <c r="L55" s="1"/>
      <c r="M55" s="8" t="e">
        <f>M41</f>
        <v>#REF!</v>
      </c>
      <c r="N55" s="40" t="e">
        <f>ROUND(PRODUCT(H55:M55,Q55),1)</f>
        <v>#REF!</v>
      </c>
      <c r="O55" s="24"/>
      <c r="P55" s="26" t="b">
        <v>1</v>
      </c>
      <c r="Q55" s="26">
        <f t="shared" si="0"/>
        <v>1</v>
      </c>
    </row>
    <row r="56" spans="2:17" ht="20.100000000000001" customHeight="1">
      <c r="B56" s="305" t="s">
        <v>167</v>
      </c>
      <c r="C56" s="301" t="s">
        <v>181</v>
      </c>
      <c r="D56" s="302"/>
      <c r="E56" s="66" t="s">
        <v>183</v>
      </c>
      <c r="F56" s="51"/>
      <c r="G56" s="301" t="s">
        <v>168</v>
      </c>
      <c r="H56" s="302"/>
      <c r="I56" s="4">
        <v>23.3</v>
      </c>
      <c r="J56" s="1"/>
      <c r="K56" s="1"/>
      <c r="L56" s="1"/>
      <c r="M56" s="8"/>
      <c r="N56" s="40">
        <f t="shared" ref="N56:N59" si="4">ROUND(PRODUCT(I56:M56,Q56),1)</f>
        <v>0</v>
      </c>
      <c r="O56" s="24"/>
      <c r="P56" s="26" t="b">
        <v>0</v>
      </c>
      <c r="Q56" s="26">
        <f t="shared" si="0"/>
        <v>0</v>
      </c>
    </row>
    <row r="57" spans="2:17" ht="20.100000000000001" customHeight="1">
      <c r="B57" s="306"/>
      <c r="C57" s="303"/>
      <c r="D57" s="304"/>
      <c r="E57" s="50" t="s">
        <v>166</v>
      </c>
      <c r="F57" s="51"/>
      <c r="G57" s="308" t="s">
        <v>168</v>
      </c>
      <c r="H57" s="308"/>
      <c r="I57" s="4">
        <v>46.6</v>
      </c>
      <c r="J57" s="30">
        <f>$C$75</f>
        <v>0.8</v>
      </c>
      <c r="K57" s="30">
        <f>$C$76</f>
        <v>1</v>
      </c>
      <c r="L57" s="1"/>
      <c r="M57" s="8"/>
      <c r="N57" s="40">
        <f t="shared" si="4"/>
        <v>0</v>
      </c>
      <c r="O57" s="24"/>
      <c r="P57" s="26" t="b">
        <v>0</v>
      </c>
      <c r="Q57" s="26">
        <f t="shared" si="0"/>
        <v>0</v>
      </c>
    </row>
    <row r="58" spans="2:17" ht="17.100000000000001" customHeight="1">
      <c r="B58" s="306"/>
      <c r="C58" s="335" t="s">
        <v>117</v>
      </c>
      <c r="D58" s="335"/>
      <c r="E58" s="335"/>
      <c r="F58" s="51"/>
      <c r="G58" s="308" t="s">
        <v>67</v>
      </c>
      <c r="H58" s="336"/>
      <c r="I58" s="4">
        <v>25.9</v>
      </c>
      <c r="J58" s="1"/>
      <c r="K58" s="1"/>
      <c r="L58" s="1"/>
      <c r="M58" s="8"/>
      <c r="N58" s="40">
        <f t="shared" si="4"/>
        <v>25.9</v>
      </c>
      <c r="O58" s="21"/>
      <c r="P58" s="26" t="b">
        <v>1</v>
      </c>
      <c r="Q58" s="26">
        <f t="shared" si="0"/>
        <v>1</v>
      </c>
    </row>
    <row r="59" spans="2:17" ht="17.100000000000001" customHeight="1">
      <c r="B59" s="306"/>
      <c r="C59" s="335" t="s">
        <v>118</v>
      </c>
      <c r="D59" s="335"/>
      <c r="E59" s="335"/>
      <c r="F59" s="51"/>
      <c r="G59" s="308" t="s">
        <v>67</v>
      </c>
      <c r="H59" s="336"/>
      <c r="I59" s="4">
        <v>20.8</v>
      </c>
      <c r="J59" s="1"/>
      <c r="K59" s="1"/>
      <c r="L59" s="1"/>
      <c r="M59" s="8"/>
      <c r="N59" s="40">
        <f t="shared" si="4"/>
        <v>0</v>
      </c>
      <c r="O59" s="21"/>
      <c r="P59" s="26" t="b">
        <v>0</v>
      </c>
      <c r="Q59" s="26">
        <f t="shared" si="0"/>
        <v>0</v>
      </c>
    </row>
    <row r="60" spans="2:17" ht="24.95" customHeight="1" thickBot="1">
      <c r="B60" s="307"/>
      <c r="C60" s="324" t="s">
        <v>134</v>
      </c>
      <c r="D60" s="324"/>
      <c r="E60" s="324"/>
      <c r="F60" s="52"/>
      <c r="G60" s="325" t="s">
        <v>67</v>
      </c>
      <c r="H60" s="326"/>
      <c r="I60" s="41">
        <v>27.4</v>
      </c>
      <c r="J60" s="42"/>
      <c r="K60" s="42"/>
      <c r="L60" s="42"/>
      <c r="M60" s="43"/>
      <c r="N60" s="44">
        <f>ROUND(PRODUCT(I60:M60,Q60),1)</f>
        <v>27.4</v>
      </c>
      <c r="O60" s="21"/>
      <c r="P60" s="26" t="b">
        <v>1</v>
      </c>
      <c r="Q60" s="26">
        <f t="shared" si="0"/>
        <v>1</v>
      </c>
    </row>
    <row r="61" spans="2:17" ht="15" customHeight="1">
      <c r="B61" s="36" t="s">
        <v>403</v>
      </c>
      <c r="C61" s="10"/>
      <c r="D61" s="10"/>
      <c r="E61" s="10"/>
      <c r="F61" s="11"/>
      <c r="G61" s="11"/>
      <c r="H61" s="12"/>
      <c r="I61" s="13"/>
      <c r="J61" s="14"/>
      <c r="K61" s="14"/>
      <c r="L61" s="14"/>
      <c r="M61" s="9"/>
      <c r="N61" s="9"/>
      <c r="O61" s="21"/>
    </row>
    <row r="62" spans="2:17" ht="15" customHeight="1">
      <c r="B62" s="36"/>
      <c r="C62" s="10"/>
      <c r="D62" s="10"/>
      <c r="E62" s="10"/>
      <c r="F62" s="11"/>
      <c r="G62" s="11"/>
      <c r="H62" s="231"/>
      <c r="I62" s="13"/>
      <c r="J62" s="14"/>
      <c r="K62" s="14"/>
      <c r="L62" s="14"/>
      <c r="M62" s="9"/>
      <c r="N62" s="9"/>
      <c r="O62" s="21"/>
      <c r="P62" s="232"/>
      <c r="Q62" s="232"/>
    </row>
    <row r="63" spans="2:17" ht="15" customHeight="1" thickBot="1">
      <c r="B63" s="36" t="s">
        <v>159</v>
      </c>
      <c r="C63" s="10"/>
      <c r="D63" s="10"/>
      <c r="E63" s="10"/>
      <c r="F63" s="11"/>
      <c r="G63" s="11"/>
      <c r="H63" s="12"/>
      <c r="I63" s="13"/>
      <c r="J63" s="14"/>
      <c r="K63" s="14"/>
      <c r="L63" s="14"/>
      <c r="M63" s="9"/>
      <c r="N63" s="9"/>
      <c r="O63" s="21"/>
    </row>
    <row r="64" spans="2:17" ht="17.100000000000001" customHeight="1">
      <c r="B64" s="327" t="s">
        <v>155</v>
      </c>
      <c r="C64" s="48" t="s">
        <v>148</v>
      </c>
      <c r="D64" s="330" t="s">
        <v>149</v>
      </c>
      <c r="E64" s="330"/>
      <c r="F64" s="330"/>
      <c r="G64" s="331" t="e">
        <f>SUM(N5:N39)+SUM(N56:N60)</f>
        <v>#REF!</v>
      </c>
      <c r="H64" s="332"/>
      <c r="J64" s="26"/>
      <c r="K64" s="26"/>
      <c r="L64" s="26"/>
      <c r="M64" s="34"/>
    </row>
    <row r="65" spans="2:13" ht="17.100000000000001" customHeight="1">
      <c r="B65" s="328"/>
      <c r="C65" s="309" t="s">
        <v>150</v>
      </c>
      <c r="D65" s="309" t="s">
        <v>149</v>
      </c>
      <c r="E65" s="309"/>
      <c r="F65" s="309"/>
      <c r="G65" s="333" t="e">
        <f>G67-G66</f>
        <v>#REF!</v>
      </c>
      <c r="H65" s="334"/>
      <c r="J65" s="35"/>
      <c r="K65" s="26"/>
      <c r="L65" s="26"/>
      <c r="M65" s="34"/>
    </row>
    <row r="66" spans="2:13" ht="17.100000000000001" customHeight="1">
      <c r="B66" s="328"/>
      <c r="C66" s="309"/>
      <c r="D66" s="309" t="s">
        <v>151</v>
      </c>
      <c r="E66" s="309"/>
      <c r="F66" s="309"/>
      <c r="G66" s="333" t="e">
        <f>G67*IF(선택!B2=1,10%,IF(선택!B2=2,15%,20%))</f>
        <v>#REF!</v>
      </c>
      <c r="H66" s="334"/>
      <c r="I66" s="45">
        <f>IF(선택!B2=1,10%,IF(선택!B2=2,15%,20%))</f>
        <v>0.1</v>
      </c>
      <c r="J66" s="35"/>
      <c r="K66" s="26"/>
      <c r="L66" s="26"/>
      <c r="M66" s="34"/>
    </row>
    <row r="67" spans="2:13" ht="17.100000000000001" customHeight="1">
      <c r="B67" s="328"/>
      <c r="C67" s="309"/>
      <c r="D67" s="309" t="s">
        <v>160</v>
      </c>
      <c r="E67" s="309"/>
      <c r="F67" s="309"/>
      <c r="G67" s="310" t="e">
        <f>IF(선택!AB2=2,SUM(N40:N55)*0.8,SUM(N40:N55))</f>
        <v>#REF!</v>
      </c>
      <c r="H67" s="311"/>
      <c r="I67" s="46" t="str">
        <f>IF(선택!AB2=2,"20%감하여 적용","")</f>
        <v/>
      </c>
      <c r="J67" s="26"/>
      <c r="K67" s="26"/>
      <c r="L67" s="26"/>
      <c r="M67" s="34"/>
    </row>
    <row r="68" spans="2:13" ht="17.100000000000001" customHeight="1" thickBot="1">
      <c r="B68" s="329"/>
      <c r="C68" s="312" t="s">
        <v>161</v>
      </c>
      <c r="D68" s="312"/>
      <c r="E68" s="312"/>
      <c r="F68" s="312"/>
      <c r="G68" s="313" t="e">
        <f>G64+G67</f>
        <v>#REF!</v>
      </c>
      <c r="H68" s="314"/>
      <c r="J68" s="26"/>
      <c r="K68" s="26"/>
      <c r="L68" s="26"/>
      <c r="M68" s="34"/>
    </row>
    <row r="69" spans="2:13" ht="17.100000000000001" customHeight="1" thickTop="1">
      <c r="B69" s="315" t="s">
        <v>156</v>
      </c>
      <c r="C69" s="317" t="s">
        <v>152</v>
      </c>
      <c r="D69" s="317"/>
      <c r="E69" s="317"/>
      <c r="F69" s="317"/>
      <c r="G69" s="318" t="e">
        <f>ROUNDUP((G64+G65)/22,2)</f>
        <v>#REF!</v>
      </c>
      <c r="H69" s="319"/>
      <c r="I69" s="25" t="s">
        <v>157</v>
      </c>
      <c r="J69" s="35"/>
      <c r="K69" s="26"/>
      <c r="L69" s="26"/>
      <c r="M69" s="34"/>
    </row>
    <row r="70" spans="2:13" ht="17.100000000000001" customHeight="1">
      <c r="B70" s="315"/>
      <c r="C70" s="320" t="s">
        <v>153</v>
      </c>
      <c r="D70" s="320"/>
      <c r="E70" s="320"/>
      <c r="F70" s="320"/>
      <c r="G70" s="321" t="e">
        <f>ROUNDUP(G66/22,2)</f>
        <v>#REF!</v>
      </c>
      <c r="H70" s="322"/>
      <c r="I70" s="25" t="s">
        <v>158</v>
      </c>
      <c r="J70" s="35"/>
      <c r="K70" s="26"/>
      <c r="L70" s="26"/>
      <c r="M70" s="34"/>
    </row>
    <row r="71" spans="2:13" ht="17.100000000000001" customHeight="1" thickBot="1">
      <c r="B71" s="316"/>
      <c r="C71" s="323" t="s">
        <v>162</v>
      </c>
      <c r="D71" s="323"/>
      <c r="E71" s="323"/>
      <c r="F71" s="323"/>
      <c r="G71" s="299" t="e">
        <f>SUM(G69:H70)</f>
        <v>#REF!</v>
      </c>
      <c r="H71" s="300"/>
      <c r="J71" s="35"/>
      <c r="K71" s="26"/>
      <c r="L71" s="26"/>
      <c r="M71" s="34"/>
    </row>
    <row r="72" spans="2:13" ht="17.100000000000001" customHeight="1"/>
    <row r="73" spans="2:13" ht="17.100000000000001" customHeight="1">
      <c r="B73" s="33" t="s">
        <v>154</v>
      </c>
    </row>
    <row r="74" spans="2:13" ht="17.100000000000001" customHeight="1">
      <c r="B74" s="47" t="s">
        <v>135</v>
      </c>
      <c r="C74" s="47" t="s">
        <v>137</v>
      </c>
    </row>
    <row r="75" spans="2:13" ht="17.100000000000001" customHeight="1">
      <c r="B75" s="55" t="s">
        <v>128</v>
      </c>
      <c r="C75" s="56">
        <v>0.8</v>
      </c>
    </row>
    <row r="76" spans="2:13" ht="17.100000000000001" customHeight="1">
      <c r="B76" s="55" t="s">
        <v>169</v>
      </c>
      <c r="C76" s="56">
        <v>1</v>
      </c>
    </row>
    <row r="77" spans="2:13" ht="17.100000000000001" customHeight="1">
      <c r="B77" s="55" t="s">
        <v>170</v>
      </c>
      <c r="C77" s="56">
        <v>1.1000000000000001</v>
      </c>
    </row>
    <row r="78" spans="2:13" ht="17.100000000000001" customHeight="1">
      <c r="B78" s="16" t="s">
        <v>402</v>
      </c>
      <c r="C78" s="29"/>
    </row>
    <row r="79" spans="2:13" ht="17.100000000000001" customHeight="1"/>
    <row r="80" spans="2:13" ht="17.100000000000001" customHeight="1">
      <c r="B80" s="33" t="s">
        <v>141</v>
      </c>
    </row>
    <row r="81" spans="2:17" ht="17.100000000000001" customHeight="1">
      <c r="B81" s="294" t="s">
        <v>188</v>
      </c>
      <c r="C81" s="294"/>
      <c r="D81" s="55" t="s">
        <v>189</v>
      </c>
      <c r="F81" s="291"/>
      <c r="G81" s="291"/>
    </row>
    <row r="82" spans="2:17" ht="17.100000000000001" customHeight="1">
      <c r="B82" s="350" t="s">
        <v>198</v>
      </c>
      <c r="C82" s="72" t="s">
        <v>190</v>
      </c>
      <c r="D82" s="73" t="e">
        <f>D86+D87+D89+D91</f>
        <v>#REF!</v>
      </c>
      <c r="F82" s="65"/>
      <c r="G82" s="65"/>
    </row>
    <row r="83" spans="2:17" ht="17.100000000000001" customHeight="1">
      <c r="B83" s="351"/>
      <c r="C83" s="72" t="s">
        <v>191</v>
      </c>
      <c r="D83" s="73" t="e">
        <f>D88+D90+D92</f>
        <v>#REF!</v>
      </c>
      <c r="F83" s="65"/>
      <c r="G83" s="65"/>
    </row>
    <row r="84" spans="2:17" ht="17.100000000000001" customHeight="1">
      <c r="B84" s="26"/>
      <c r="C84" s="76"/>
      <c r="D84" s="74"/>
      <c r="F84" s="65"/>
      <c r="G84" s="65"/>
      <c r="P84" s="232"/>
      <c r="Q84" s="232"/>
    </row>
    <row r="85" spans="2:17" ht="17.100000000000001" customHeight="1">
      <c r="B85" s="78" t="s">
        <v>202</v>
      </c>
      <c r="C85" s="77"/>
      <c r="D85" s="75"/>
      <c r="E85" s="20"/>
      <c r="F85" s="65"/>
      <c r="G85" s="65"/>
      <c r="P85" s="232"/>
      <c r="Q85" s="232"/>
    </row>
    <row r="86" spans="2:17" ht="17.100000000000001" customHeight="1">
      <c r="B86" s="242" t="s">
        <v>415</v>
      </c>
      <c r="C86" s="235" t="s">
        <v>404</v>
      </c>
      <c r="D86" s="236" t="e">
        <f>(0.011*$C$95*(1-0.0025*$C$95)+($C$96+($C$97)+0.2)*($C$95*0.2))*$Q$86</f>
        <v>#REF!</v>
      </c>
      <c r="E86" s="20"/>
      <c r="F86" s="230"/>
      <c r="G86" s="230"/>
      <c r="P86" s="234" t="b">
        <v>1</v>
      </c>
      <c r="Q86" s="234">
        <f t="shared" ref="Q86" si="5">IF(P86=TRUE,1,0)</f>
        <v>1</v>
      </c>
    </row>
    <row r="87" spans="2:17" ht="17.100000000000001" customHeight="1">
      <c r="B87" s="297" t="s">
        <v>176</v>
      </c>
      <c r="C87" s="237" t="s">
        <v>136</v>
      </c>
      <c r="D87" s="238" t="e">
        <f>(0.011*$C$95*(1-0.0025*$C$95)+$C$96+($C$97)+0.2)*$Q$87</f>
        <v>#REF!</v>
      </c>
      <c r="F87" s="291"/>
      <c r="G87" s="291"/>
      <c r="P87" s="232" t="b">
        <v>0</v>
      </c>
      <c r="Q87" s="232">
        <f t="shared" ref="Q87" si="6">IF(P87=TRUE,1,0)</f>
        <v>0</v>
      </c>
    </row>
    <row r="88" spans="2:17" ht="17.100000000000001" customHeight="1">
      <c r="B88" s="298"/>
      <c r="C88" s="237" t="s">
        <v>142</v>
      </c>
      <c r="D88" s="238" t="e">
        <f>(0.015*$C$95*(1-0.0011*$C$95))*$Q$87</f>
        <v>#REF!</v>
      </c>
      <c r="F88" s="291"/>
      <c r="G88" s="291"/>
      <c r="P88" s="232"/>
      <c r="Q88" s="232"/>
    </row>
    <row r="89" spans="2:17" ht="17.100000000000001" customHeight="1">
      <c r="B89" s="297" t="s">
        <v>187</v>
      </c>
      <c r="C89" s="237" t="s">
        <v>185</v>
      </c>
      <c r="D89" s="238" t="e">
        <f>(0.011*200*(1-0.0025*200)+$C$96+($C$97)+0.2)*$Q$91</f>
        <v>#REF!</v>
      </c>
      <c r="F89" s="291"/>
      <c r="G89" s="291"/>
      <c r="P89" s="232"/>
      <c r="Q89" s="232"/>
    </row>
    <row r="90" spans="2:17" ht="17.100000000000001" customHeight="1">
      <c r="B90" s="298"/>
      <c r="C90" s="237" t="s">
        <v>186</v>
      </c>
      <c r="D90" s="238">
        <f>(0.015*200*(1-0.0011*200))*$Q$91</f>
        <v>0</v>
      </c>
      <c r="F90" s="291"/>
      <c r="G90" s="291"/>
      <c r="P90" s="232"/>
      <c r="Q90" s="232"/>
    </row>
    <row r="91" spans="2:17" ht="17.100000000000001" customHeight="1">
      <c r="B91" s="297" t="s">
        <v>177</v>
      </c>
      <c r="C91" s="237" t="s">
        <v>136</v>
      </c>
      <c r="D91" s="238" t="e">
        <f>(($C$95-200)/250)*$Q$91</f>
        <v>#REF!</v>
      </c>
      <c r="F91" s="291"/>
      <c r="G91" s="291"/>
      <c r="P91" s="232" t="b">
        <v>0</v>
      </c>
      <c r="Q91" s="232">
        <f t="shared" ref="Q91" si="7">IF(P91=TRUE,1,0)</f>
        <v>0</v>
      </c>
    </row>
    <row r="92" spans="2:17" ht="17.100000000000001" customHeight="1">
      <c r="B92" s="298"/>
      <c r="C92" s="237" t="s">
        <v>142</v>
      </c>
      <c r="D92" s="238" t="e">
        <f>(($C$95-200)/250)*$Q$91</f>
        <v>#REF!</v>
      </c>
      <c r="F92" s="292"/>
      <c r="G92" s="292"/>
      <c r="P92" s="232"/>
      <c r="Q92" s="232"/>
    </row>
    <row r="93" spans="2:17" ht="17.100000000000001" customHeight="1">
      <c r="B93" s="15"/>
      <c r="C93" s="15"/>
      <c r="D93" s="60"/>
      <c r="P93" s="232"/>
      <c r="Q93" s="232"/>
    </row>
    <row r="94" spans="2:17" ht="17.100000000000001" customHeight="1">
      <c r="B94" s="25" t="s">
        <v>203</v>
      </c>
      <c r="P94" s="232"/>
      <c r="Q94" s="232"/>
    </row>
    <row r="95" spans="2:17" ht="17.100000000000001" customHeight="1">
      <c r="B95" s="62" t="s">
        <v>139</v>
      </c>
      <c r="C95" s="71" t="e">
        <f>#REF!/1.1/10^9</f>
        <v>#REF!</v>
      </c>
      <c r="D95" s="19" t="s">
        <v>193</v>
      </c>
      <c r="E95" s="106" t="e">
        <f>C95*10</f>
        <v>#REF!</v>
      </c>
      <c r="F95" s="19" t="s">
        <v>222</v>
      </c>
      <c r="L95"/>
      <c r="P95" s="232"/>
      <c r="Q95" s="232"/>
    </row>
    <row r="96" spans="2:17" ht="17.100000000000001" customHeight="1">
      <c r="B96" s="63" t="s">
        <v>172</v>
      </c>
      <c r="C96" s="32" t="e">
        <f>((C113-#REF!)/C113)*0.1</f>
        <v>#REF!</v>
      </c>
      <c r="D96" s="19"/>
      <c r="P96" s="232"/>
      <c r="Q96" s="232"/>
    </row>
    <row r="97" spans="2:17" ht="17.100000000000001" customHeight="1">
      <c r="B97" s="63" t="s">
        <v>175</v>
      </c>
      <c r="C97" s="67" t="e">
        <f>$F$104</f>
        <v>#REF!</v>
      </c>
      <c r="D97" s="19"/>
      <c r="P97" s="232"/>
      <c r="Q97" s="232"/>
    </row>
    <row r="98" spans="2:17" ht="17.100000000000001" customHeight="1">
      <c r="B98" s="61" t="s">
        <v>192</v>
      </c>
      <c r="P98" s="232"/>
      <c r="Q98" s="232"/>
    </row>
    <row r="99" spans="2:17" ht="17.100000000000001" customHeight="1">
      <c r="B99" s="25" t="s">
        <v>182</v>
      </c>
      <c r="P99" s="232"/>
      <c r="Q99" s="232"/>
    </row>
    <row r="100" spans="2:17" ht="24" customHeight="1">
      <c r="B100" s="55" t="s">
        <v>184</v>
      </c>
      <c r="C100" s="68" t="s">
        <v>224</v>
      </c>
      <c r="D100" s="68" t="s">
        <v>223</v>
      </c>
      <c r="E100" s="47" t="s">
        <v>180</v>
      </c>
      <c r="F100" s="294" t="s">
        <v>174</v>
      </c>
      <c r="G100" s="294"/>
      <c r="H100" s="294"/>
      <c r="P100" s="232"/>
      <c r="Q100" s="232"/>
    </row>
    <row r="101" spans="2:17" ht="17.100000000000001" customHeight="1">
      <c r="B101" s="233" t="s">
        <v>178</v>
      </c>
      <c r="C101" s="229" t="e">
        <f>#REF!/1.1*10^(-8)</f>
        <v>#REF!</v>
      </c>
      <c r="D101" s="70" t="e">
        <f>$E$95</f>
        <v>#REF!</v>
      </c>
      <c r="E101" s="19">
        <v>0.1</v>
      </c>
      <c r="F101" s="293" t="e">
        <f>E101*(C101/D101)*Q101</f>
        <v>#REF!</v>
      </c>
      <c r="G101" s="293"/>
      <c r="H101" s="293"/>
      <c r="P101" s="232" t="b">
        <v>1</v>
      </c>
      <c r="Q101" s="232">
        <f t="shared" ref="Q101:Q103" si="8">IF(P101=TRUE,1,0)</f>
        <v>1</v>
      </c>
    </row>
    <row r="102" spans="2:17" ht="17.100000000000001" customHeight="1">
      <c r="B102" s="233" t="s">
        <v>179</v>
      </c>
      <c r="C102" s="64">
        <v>80</v>
      </c>
      <c r="D102" s="70" t="e">
        <f>$E$95</f>
        <v>#REF!</v>
      </c>
      <c r="E102" s="19">
        <v>0.2</v>
      </c>
      <c r="F102" s="293" t="e">
        <f>E102*(C102/D102)*Q102</f>
        <v>#REF!</v>
      </c>
      <c r="G102" s="293"/>
      <c r="H102" s="293"/>
      <c r="P102" s="232" t="b">
        <v>0</v>
      </c>
      <c r="Q102" s="232">
        <f t="shared" si="8"/>
        <v>0</v>
      </c>
    </row>
    <row r="103" spans="2:17" ht="17.100000000000001" customHeight="1">
      <c r="B103" s="233" t="s">
        <v>171</v>
      </c>
      <c r="C103" s="64">
        <v>100</v>
      </c>
      <c r="D103" s="64">
        <v>10000</v>
      </c>
      <c r="E103" s="19">
        <v>0.4</v>
      </c>
      <c r="F103" s="293">
        <f>E103*(C103/D103)*Q103</f>
        <v>0</v>
      </c>
      <c r="G103" s="293"/>
      <c r="H103" s="293"/>
      <c r="P103" s="232" t="b">
        <v>0</v>
      </c>
      <c r="Q103" s="232">
        <f t="shared" si="8"/>
        <v>0</v>
      </c>
    </row>
    <row r="104" spans="2:17" ht="17.100000000000001" customHeight="1">
      <c r="B104" s="295"/>
      <c r="C104" s="295"/>
      <c r="D104" s="295"/>
      <c r="E104" s="295"/>
      <c r="F104" s="296" t="e">
        <f>SUM(F101:H103)</f>
        <v>#REF!</v>
      </c>
      <c r="G104" s="296"/>
      <c r="H104" s="296"/>
      <c r="P104" s="232"/>
      <c r="Q104" s="232"/>
    </row>
    <row r="105" spans="2:17" ht="17.100000000000001" customHeight="1">
      <c r="B105" s="25" t="s">
        <v>173</v>
      </c>
      <c r="P105" s="232"/>
      <c r="Q105" s="232"/>
    </row>
    <row r="106" spans="2:17" ht="17.100000000000001" customHeight="1">
      <c r="B106" s="25" t="s">
        <v>194</v>
      </c>
      <c r="P106" s="232"/>
      <c r="Q106" s="232"/>
    </row>
    <row r="107" spans="2:17" ht="17.100000000000001" customHeight="1">
      <c r="P107" s="232"/>
      <c r="Q107" s="232"/>
    </row>
    <row r="108" spans="2:17" ht="17.100000000000001" customHeight="1">
      <c r="B108" s="25" t="s">
        <v>143</v>
      </c>
    </row>
    <row r="109" spans="2:17" ht="17.100000000000001" customHeight="1">
      <c r="B109" s="55" t="s">
        <v>195</v>
      </c>
      <c r="C109" s="28" t="e">
        <f>IF(E95&lt;30,10,IF(E95&lt;50,30,IF(E95&lt;70,50,IF(E95&lt;100,70,IF(E95&lt;150,100,IF(E95&lt;200,150,IF(E95&lt;300,200,IF(E95&lt;400,300,IF(E95&lt;500,400,IF(E95&lt;700,500,IF(E95&lt;1000,700,IF(E95&gt;=1000,1000))))))))))))</f>
        <v>#REF!</v>
      </c>
      <c r="D109" s="19" t="s">
        <v>196</v>
      </c>
    </row>
    <row r="110" spans="2:17" ht="17.100000000000001" customHeight="1">
      <c r="B110" s="47" t="s">
        <v>145</v>
      </c>
      <c r="C110" s="28" t="e">
        <f>IF(E95&lt;10,10,IF(E95&lt;30,30,IF(E95&lt;50,50,IF(E95&lt;70,70,IF(E95&lt;100,100,IF(E95&lt;150,150,IF(E95&lt;200,200,IF(E95&lt;300,300,IF(E95&lt;400,400,IF(E95&lt;500,500,IF(E95&lt;700,700,IF(E95&lt;1000,1000,IF(E95&gt;=1000,1000)))))))))))))</f>
        <v>#REF!</v>
      </c>
      <c r="D110" s="19" t="s">
        <v>196</v>
      </c>
    </row>
    <row r="111" spans="2:17" ht="17.100000000000001" customHeight="1">
      <c r="B111" s="47" t="s">
        <v>146</v>
      </c>
      <c r="C111" s="28" t="e">
        <f>IF(E95&lt;30,10,IF(E95&lt;50,14,IF(E95&lt;70,17,IF(E95&lt;100,24,IF(E95&lt;150,28,IF(E95&lt;200,30,IF(E95&lt;300,37,IF(E95&lt;400,38,IF(E95&lt;500,38,IF(E95&lt;700,39,IF(E95&lt;1000,45,IF(E95&gt;=1000,54))))))))))))</f>
        <v>#REF!</v>
      </c>
      <c r="D111" s="19" t="s">
        <v>197</v>
      </c>
    </row>
    <row r="112" spans="2:17" ht="17.100000000000001" customHeight="1">
      <c r="B112" s="47" t="s">
        <v>140</v>
      </c>
      <c r="C112" s="28" t="e">
        <f>IF(E95&lt;10,10,IF(E95&lt;30,14,IF(E95&lt;50,17,IF(E95&lt;70,24,IF(E95&lt;100,28,IF(E95&lt;150,30,IF(E95&lt;200,37,IF(E95&lt;300,38,IF(E95&lt;400,38,IF(E95&lt;500,39,IF(E95&lt;700,45,IF(E95&lt;1000,54,IF(E95&gt;=1000,54)))))))))))))</f>
        <v>#REF!</v>
      </c>
      <c r="D112" s="19" t="s">
        <v>197</v>
      </c>
    </row>
    <row r="113" spans="2:4" ht="17.100000000000001" customHeight="1">
      <c r="B113" s="47" t="s">
        <v>147</v>
      </c>
      <c r="C113" s="110" t="e">
        <f>IF(E95&lt;=10,10,IF(E95&gt;=1000,54,C111-(E95-C109)*(C111-C112)/(C110-C109)))</f>
        <v>#REF!</v>
      </c>
      <c r="D113" s="19" t="s">
        <v>197</v>
      </c>
    </row>
    <row r="114" spans="2:4" ht="17.100000000000001" customHeight="1"/>
    <row r="115" spans="2:4" ht="17.100000000000001" customHeight="1"/>
    <row r="116" spans="2:4" ht="17.100000000000001" customHeight="1"/>
    <row r="117" spans="2:4" ht="17.100000000000001" customHeight="1"/>
    <row r="118" spans="2:4" ht="17.100000000000001" customHeight="1"/>
    <row r="119" spans="2:4" ht="17.100000000000001" customHeight="1"/>
    <row r="120" spans="2:4" ht="17.100000000000001" customHeight="1"/>
    <row r="121" spans="2:4" ht="17.100000000000001" customHeight="1"/>
    <row r="122" spans="2:4" ht="17.100000000000001" customHeight="1"/>
    <row r="123" spans="2:4" ht="17.100000000000001" customHeight="1"/>
    <row r="124" spans="2:4" ht="17.100000000000001" customHeight="1"/>
    <row r="125" spans="2:4" ht="17.100000000000001" customHeight="1"/>
    <row r="126" spans="2:4" ht="17.100000000000001" customHeight="1"/>
    <row r="127" spans="2:4" ht="17.100000000000001" customHeight="1"/>
    <row r="128" spans="2:4" ht="17.100000000000001" customHeight="1"/>
    <row r="129" ht="17.100000000000001" customHeight="1"/>
    <row r="130" ht="17.100000000000001" customHeight="1"/>
    <row r="131" ht="17.100000000000001" customHeight="1"/>
    <row r="132" ht="17.100000000000001" customHeight="1"/>
    <row r="133" ht="17.100000000000001" customHeight="1"/>
    <row r="134" ht="17.100000000000001" customHeight="1"/>
    <row r="135" ht="17.100000000000001" customHeight="1"/>
    <row r="136" ht="17.100000000000001" customHeight="1"/>
    <row r="137" ht="17.100000000000001" customHeight="1"/>
    <row r="138" ht="17.100000000000001" customHeight="1"/>
    <row r="139" ht="17.100000000000001" customHeight="1"/>
    <row r="140" ht="17.100000000000001" customHeight="1"/>
    <row r="141" ht="17.100000000000001" customHeight="1"/>
    <row r="142" ht="17.100000000000001" customHeight="1"/>
    <row r="143" ht="17.100000000000001" customHeight="1"/>
    <row r="144" ht="17.100000000000001" customHeight="1"/>
  </sheetData>
  <protectedRanges>
    <protectedRange password="CF7E" sqref="O1:R1048576" name="범위1"/>
  </protectedRanges>
  <mergeCells count="140">
    <mergeCell ref="B1:N1"/>
    <mergeCell ref="B3:E3"/>
    <mergeCell ref="F3:F4"/>
    <mergeCell ref="G3:H4"/>
    <mergeCell ref="J3:L3"/>
    <mergeCell ref="M3:M4"/>
    <mergeCell ref="N3:N4"/>
    <mergeCell ref="C4:E4"/>
    <mergeCell ref="B82:B83"/>
    <mergeCell ref="C10:E10"/>
    <mergeCell ref="G10:H10"/>
    <mergeCell ref="C11:C12"/>
    <mergeCell ref="D11:E11"/>
    <mergeCell ref="G11:H11"/>
    <mergeCell ref="D12:E12"/>
    <mergeCell ref="G12:H12"/>
    <mergeCell ref="B5:B12"/>
    <mergeCell ref="C5:E5"/>
    <mergeCell ref="G5:H5"/>
    <mergeCell ref="C6:E6"/>
    <mergeCell ref="G6:H6"/>
    <mergeCell ref="C7:E7"/>
    <mergeCell ref="G7:H7"/>
    <mergeCell ref="C8:E8"/>
    <mergeCell ref="G8:H8"/>
    <mergeCell ref="C9:E9"/>
    <mergeCell ref="B19:B26"/>
    <mergeCell ref="C19:E19"/>
    <mergeCell ref="G19:H19"/>
    <mergeCell ref="C20:E20"/>
    <mergeCell ref="C21:E21"/>
    <mergeCell ref="G21:H21"/>
    <mergeCell ref="C22:E22"/>
    <mergeCell ref="B13:B18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22:H22"/>
    <mergeCell ref="C23:E23"/>
    <mergeCell ref="C24:E24"/>
    <mergeCell ref="C25:E25"/>
    <mergeCell ref="G25:H25"/>
    <mergeCell ref="C26:E26"/>
    <mergeCell ref="G17:H17"/>
    <mergeCell ref="C18:E18"/>
    <mergeCell ref="G18:H18"/>
    <mergeCell ref="B37:B39"/>
    <mergeCell ref="C37:E37"/>
    <mergeCell ref="G37:H37"/>
    <mergeCell ref="C38:E38"/>
    <mergeCell ref="G38:H38"/>
    <mergeCell ref="C39:E39"/>
    <mergeCell ref="C33:E33"/>
    <mergeCell ref="G33:H33"/>
    <mergeCell ref="C34:E34"/>
    <mergeCell ref="G34:H34"/>
    <mergeCell ref="C35:E35"/>
    <mergeCell ref="C36:E36"/>
    <mergeCell ref="G36:H36"/>
    <mergeCell ref="B27:B36"/>
    <mergeCell ref="C27:E27"/>
    <mergeCell ref="G27:H27"/>
    <mergeCell ref="C28:E28"/>
    <mergeCell ref="C29:E29"/>
    <mergeCell ref="G29:H29"/>
    <mergeCell ref="C30:E30"/>
    <mergeCell ref="G30:H30"/>
    <mergeCell ref="C31:E31"/>
    <mergeCell ref="C32:E32"/>
    <mergeCell ref="C48:E48"/>
    <mergeCell ref="C49:E49"/>
    <mergeCell ref="C50:E50"/>
    <mergeCell ref="C51:E51"/>
    <mergeCell ref="G51:H51"/>
    <mergeCell ref="C52:E52"/>
    <mergeCell ref="B40:B55"/>
    <mergeCell ref="C40:E40"/>
    <mergeCell ref="G40:H40"/>
    <mergeCell ref="C41:E41"/>
    <mergeCell ref="C42:E42"/>
    <mergeCell ref="C43:E43"/>
    <mergeCell ref="C44:E44"/>
    <mergeCell ref="C45:E45"/>
    <mergeCell ref="C46:E46"/>
    <mergeCell ref="C47:E47"/>
    <mergeCell ref="G65:H65"/>
    <mergeCell ref="D66:F66"/>
    <mergeCell ref="G66:H66"/>
    <mergeCell ref="C53:E53"/>
    <mergeCell ref="C54:E54"/>
    <mergeCell ref="C55:E55"/>
    <mergeCell ref="G56:H56"/>
    <mergeCell ref="C58:E58"/>
    <mergeCell ref="G58:H58"/>
    <mergeCell ref="C59:E59"/>
    <mergeCell ref="G59:H59"/>
    <mergeCell ref="B81:C81"/>
    <mergeCell ref="F81:G81"/>
    <mergeCell ref="F87:G87"/>
    <mergeCell ref="G71:H71"/>
    <mergeCell ref="C56:D57"/>
    <mergeCell ref="B56:B60"/>
    <mergeCell ref="G57:H57"/>
    <mergeCell ref="D67:F67"/>
    <mergeCell ref="G67:H67"/>
    <mergeCell ref="C68:F68"/>
    <mergeCell ref="G68:H68"/>
    <mergeCell ref="B69:B71"/>
    <mergeCell ref="C69:F69"/>
    <mergeCell ref="G69:H69"/>
    <mergeCell ref="C70:F70"/>
    <mergeCell ref="G70:H70"/>
    <mergeCell ref="C71:F71"/>
    <mergeCell ref="C60:E60"/>
    <mergeCell ref="G60:H60"/>
    <mergeCell ref="B64:B68"/>
    <mergeCell ref="D64:F64"/>
    <mergeCell ref="G64:H64"/>
    <mergeCell ref="C65:C67"/>
    <mergeCell ref="D65:F65"/>
    <mergeCell ref="F88:G88"/>
    <mergeCell ref="F89:G89"/>
    <mergeCell ref="F90:G90"/>
    <mergeCell ref="F91:G91"/>
    <mergeCell ref="F92:G92"/>
    <mergeCell ref="F102:H102"/>
    <mergeCell ref="F103:H103"/>
    <mergeCell ref="F100:H100"/>
    <mergeCell ref="B104:E104"/>
    <mergeCell ref="F104:H104"/>
    <mergeCell ref="B87:B88"/>
    <mergeCell ref="B91:B92"/>
    <mergeCell ref="F101:H101"/>
    <mergeCell ref="B89:B90"/>
  </mergeCells>
  <phoneticPr fontId="5" type="noConversion"/>
  <conditionalFormatting sqref="B5:B10 B19:B26 B37:B56 B61:B63">
    <cfRule type="expression" dxfId="205" priority="104">
      <formula>#REF!=2</formula>
    </cfRule>
  </conditionalFormatting>
  <conditionalFormatting sqref="B13:B18 B27:B36">
    <cfRule type="expression" dxfId="204" priority="102">
      <formula>#REF!=2</formula>
    </cfRule>
    <cfRule type="expression" dxfId="203" priority="103">
      <formula>#REF!=2</formula>
    </cfRule>
  </conditionalFormatting>
  <conditionalFormatting sqref="C11:C12">
    <cfRule type="expression" dxfId="202" priority="101">
      <formula>AND($Q$11=0,$Q$12=0)</formula>
    </cfRule>
  </conditionalFormatting>
  <conditionalFormatting sqref="C5:N5">
    <cfRule type="expression" dxfId="201" priority="100">
      <formula>$Q$5=0</formula>
    </cfRule>
  </conditionalFormatting>
  <conditionalFormatting sqref="C6:N6">
    <cfRule type="expression" dxfId="200" priority="99">
      <formula>$Q$6=0</formula>
    </cfRule>
  </conditionalFormatting>
  <conditionalFormatting sqref="C7:N7">
    <cfRule type="expression" dxfId="199" priority="98">
      <formula>$Q$7=0</formula>
    </cfRule>
  </conditionalFormatting>
  <conditionalFormatting sqref="D11:N11">
    <cfRule type="expression" dxfId="198" priority="96">
      <formula>$Q$11=0</formula>
    </cfRule>
  </conditionalFormatting>
  <conditionalFormatting sqref="D12:N12">
    <cfRule type="expression" dxfId="197" priority="95">
      <formula>$Q$12=0</formula>
    </cfRule>
  </conditionalFormatting>
  <conditionalFormatting sqref="C10:N10">
    <cfRule type="expression" dxfId="196" priority="94">
      <formula>$Q$10=0</formula>
    </cfRule>
  </conditionalFormatting>
  <conditionalFormatting sqref="C13:N13">
    <cfRule type="expression" dxfId="195" priority="93">
      <formula>$Q$13=0</formula>
    </cfRule>
  </conditionalFormatting>
  <conditionalFormatting sqref="C15:N15">
    <cfRule type="expression" dxfId="194" priority="91">
      <formula>$Q$15=0</formula>
    </cfRule>
  </conditionalFormatting>
  <conditionalFormatting sqref="C9:N9">
    <cfRule type="expression" dxfId="193" priority="90">
      <formula>$Q$9=0</formula>
    </cfRule>
  </conditionalFormatting>
  <conditionalFormatting sqref="C17:N17">
    <cfRule type="expression" dxfId="192" priority="89">
      <formula>$Q$17=0</formula>
    </cfRule>
  </conditionalFormatting>
  <conditionalFormatting sqref="C18:N18">
    <cfRule type="expression" dxfId="191" priority="88">
      <formula>$Q$18=0</formula>
    </cfRule>
  </conditionalFormatting>
  <conditionalFormatting sqref="C19:N19">
    <cfRule type="expression" dxfId="190" priority="87">
      <formula>$Q$19=0</formula>
    </cfRule>
  </conditionalFormatting>
  <conditionalFormatting sqref="C20:N20">
    <cfRule type="expression" dxfId="189" priority="86">
      <formula>$Q$20=0</formula>
    </cfRule>
  </conditionalFormatting>
  <conditionalFormatting sqref="C22:N22">
    <cfRule type="expression" dxfId="188" priority="84">
      <formula>$Q$22=0</formula>
    </cfRule>
  </conditionalFormatting>
  <conditionalFormatting sqref="C23:N23">
    <cfRule type="expression" dxfId="187" priority="83">
      <formula>$Q$23=0</formula>
    </cfRule>
  </conditionalFormatting>
  <conditionalFormatting sqref="C24:N24">
    <cfRule type="expression" dxfId="186" priority="82">
      <formula>$Q$24=0</formula>
    </cfRule>
  </conditionalFormatting>
  <conditionalFormatting sqref="C26:N26">
    <cfRule type="expression" dxfId="185" priority="80">
      <formula>$Q$26=0</formula>
    </cfRule>
  </conditionalFormatting>
  <conditionalFormatting sqref="C27:N27">
    <cfRule type="expression" dxfId="184" priority="79">
      <formula>$Q$27=0</formula>
    </cfRule>
  </conditionalFormatting>
  <conditionalFormatting sqref="C28:N28">
    <cfRule type="expression" dxfId="183" priority="78">
      <formula>$Q$28=0</formula>
    </cfRule>
  </conditionalFormatting>
  <conditionalFormatting sqref="C30:N30">
    <cfRule type="expression" dxfId="182" priority="76">
      <formula>$Q$30=0</formula>
    </cfRule>
  </conditionalFormatting>
  <conditionalFormatting sqref="C31:N31">
    <cfRule type="expression" dxfId="181" priority="75">
      <formula>$Q$31=0</formula>
    </cfRule>
  </conditionalFormatting>
  <conditionalFormatting sqref="C32:N32">
    <cfRule type="expression" dxfId="180" priority="74">
      <formula>$Q$32=0</formula>
    </cfRule>
  </conditionalFormatting>
  <conditionalFormatting sqref="C33:N33">
    <cfRule type="expression" dxfId="179" priority="73">
      <formula>$Q$33=0</formula>
    </cfRule>
  </conditionalFormatting>
  <conditionalFormatting sqref="C34:N34">
    <cfRule type="expression" dxfId="178" priority="72">
      <formula>$Q$34=0</formula>
    </cfRule>
  </conditionalFormatting>
  <conditionalFormatting sqref="C35:N35">
    <cfRule type="expression" dxfId="177" priority="71">
      <formula>$Q$35=0</formula>
    </cfRule>
  </conditionalFormatting>
  <conditionalFormatting sqref="C36:N36">
    <cfRule type="expression" dxfId="176" priority="70">
      <formula>$Q$36=0</formula>
    </cfRule>
  </conditionalFormatting>
  <conditionalFormatting sqref="C37:N37">
    <cfRule type="expression" dxfId="175" priority="69">
      <formula>$Q$37=0</formula>
    </cfRule>
  </conditionalFormatting>
  <conditionalFormatting sqref="C38:N38">
    <cfRule type="expression" dxfId="174" priority="68">
      <formula>$Q$38=0</formula>
    </cfRule>
  </conditionalFormatting>
  <conditionalFormatting sqref="C39:N39">
    <cfRule type="expression" dxfId="173" priority="67">
      <formula>$Q$39=0</formula>
    </cfRule>
  </conditionalFormatting>
  <conditionalFormatting sqref="C40:N40">
    <cfRule type="expression" dxfId="172" priority="66">
      <formula>$Q$40=0</formula>
    </cfRule>
  </conditionalFormatting>
  <conditionalFormatting sqref="C41:N41">
    <cfRule type="expression" dxfId="171" priority="65">
      <formula>$Q$41=0</formula>
    </cfRule>
  </conditionalFormatting>
  <conditionalFormatting sqref="C42:N42">
    <cfRule type="expression" dxfId="170" priority="64">
      <formula>$Q$42=0</formula>
    </cfRule>
  </conditionalFormatting>
  <conditionalFormatting sqref="C43:N43 H44:H49">
    <cfRule type="expression" dxfId="169" priority="63">
      <formula>$Q$43=0</formula>
    </cfRule>
  </conditionalFormatting>
  <conditionalFormatting sqref="C44:N44">
    <cfRule type="expression" dxfId="168" priority="62">
      <formula>$Q$44=0</formula>
    </cfRule>
  </conditionalFormatting>
  <conditionalFormatting sqref="C45:N45">
    <cfRule type="expression" dxfId="167" priority="61">
      <formula>$Q$45=0</formula>
    </cfRule>
  </conditionalFormatting>
  <conditionalFormatting sqref="C46:N46">
    <cfRule type="expression" dxfId="166" priority="60">
      <formula>$Q$46=0</formula>
    </cfRule>
  </conditionalFormatting>
  <conditionalFormatting sqref="C47:N47">
    <cfRule type="expression" dxfId="165" priority="59">
      <formula>$Q$47=0</formula>
    </cfRule>
  </conditionalFormatting>
  <conditionalFormatting sqref="C48:N48">
    <cfRule type="expression" dxfId="164" priority="58">
      <formula>$Q$48=0</formula>
    </cfRule>
  </conditionalFormatting>
  <conditionalFormatting sqref="C49:N49">
    <cfRule type="expression" dxfId="163" priority="57">
      <formula>$Q$49=0</formula>
    </cfRule>
  </conditionalFormatting>
  <conditionalFormatting sqref="C50:N50">
    <cfRule type="expression" dxfId="162" priority="56">
      <formula>$Q$50=0</formula>
    </cfRule>
  </conditionalFormatting>
  <conditionalFormatting sqref="C51:N51">
    <cfRule type="expression" dxfId="161" priority="55">
      <formula>$Q$51=0</formula>
    </cfRule>
  </conditionalFormatting>
  <conditionalFormatting sqref="C52:N52">
    <cfRule type="expression" dxfId="160" priority="54">
      <formula>$Q$52=0</formula>
    </cfRule>
  </conditionalFormatting>
  <conditionalFormatting sqref="C53:N53">
    <cfRule type="expression" dxfId="159" priority="53">
      <formula>$Q$53=0</formula>
    </cfRule>
  </conditionalFormatting>
  <conditionalFormatting sqref="C54:N54">
    <cfRule type="expression" dxfId="158" priority="52">
      <formula>$Q$54=0</formula>
    </cfRule>
  </conditionalFormatting>
  <conditionalFormatting sqref="E56:N56">
    <cfRule type="expression" dxfId="157" priority="51">
      <formula>$Q$56=0</formula>
    </cfRule>
  </conditionalFormatting>
  <conditionalFormatting sqref="C58:N58">
    <cfRule type="expression" dxfId="156" priority="49">
      <formula>$Q$58=0</formula>
    </cfRule>
  </conditionalFormatting>
  <conditionalFormatting sqref="C59:N59">
    <cfRule type="expression" dxfId="155" priority="48">
      <formula>$Q$59=0</formula>
    </cfRule>
  </conditionalFormatting>
  <conditionalFormatting sqref="C8:N8">
    <cfRule type="expression" dxfId="154" priority="47">
      <formula>$Q$8=0</formula>
    </cfRule>
  </conditionalFormatting>
  <conditionalFormatting sqref="C60:N60">
    <cfRule type="expression" dxfId="153" priority="46">
      <formula>$Q$60=0</formula>
    </cfRule>
  </conditionalFormatting>
  <conditionalFormatting sqref="E57:N57">
    <cfRule type="expression" dxfId="152" priority="30">
      <formula>$Q$57=0</formula>
    </cfRule>
  </conditionalFormatting>
  <conditionalFormatting sqref="C101">
    <cfRule type="expression" dxfId="151" priority="26">
      <formula>$Q$101=1</formula>
    </cfRule>
  </conditionalFormatting>
  <conditionalFormatting sqref="C102">
    <cfRule type="expression" dxfId="150" priority="25">
      <formula>$Q$102=1</formula>
    </cfRule>
  </conditionalFormatting>
  <conditionalFormatting sqref="C103:D103">
    <cfRule type="expression" dxfId="149" priority="24">
      <formula>$Q$103=1</formula>
    </cfRule>
  </conditionalFormatting>
  <conditionalFormatting sqref="B87">
    <cfRule type="expression" dxfId="148" priority="14">
      <formula>$Q$87=1</formula>
    </cfRule>
  </conditionalFormatting>
  <conditionalFormatting sqref="B91">
    <cfRule type="expression" dxfId="147" priority="13">
      <formula>$Q$91=1</formula>
    </cfRule>
  </conditionalFormatting>
  <conditionalFormatting sqref="C14:N14">
    <cfRule type="expression" dxfId="146" priority="10">
      <formula>$Q$14=0</formula>
    </cfRule>
  </conditionalFormatting>
  <conditionalFormatting sqref="C16:N16">
    <cfRule type="expression" dxfId="145" priority="9">
      <formula>$Q$16=0</formula>
    </cfRule>
  </conditionalFormatting>
  <conditionalFormatting sqref="C21:N21">
    <cfRule type="expression" dxfId="144" priority="8">
      <formula>$Q$21=0</formula>
    </cfRule>
  </conditionalFormatting>
  <conditionalFormatting sqref="C25:N25">
    <cfRule type="expression" dxfId="143" priority="7">
      <formula>$Q$25=0</formula>
    </cfRule>
  </conditionalFormatting>
  <conditionalFormatting sqref="C29:N29">
    <cfRule type="expression" dxfId="142" priority="6">
      <formula>$Q$29=0</formula>
    </cfRule>
  </conditionalFormatting>
  <conditionalFormatting sqref="C55:N55">
    <cfRule type="expression" dxfId="141" priority="5">
      <formula>$Q$55=0</formula>
    </cfRule>
  </conditionalFormatting>
  <conditionalFormatting sqref="H39">
    <cfRule type="expression" dxfId="140" priority="4">
      <formula>$Q$42=0</formula>
    </cfRule>
  </conditionalFormatting>
  <conditionalFormatting sqref="H52">
    <cfRule type="expression" dxfId="139" priority="3">
      <formula>$Q$43=0</formula>
    </cfRule>
  </conditionalFormatting>
  <conditionalFormatting sqref="Q86">
    <cfRule type="expression" dxfId="138" priority="2">
      <formula>$B$86=1</formula>
    </cfRule>
  </conditionalFormatting>
  <conditionalFormatting sqref="B86">
    <cfRule type="expression" dxfId="137" priority="1">
      <formula>$Q$86=1</formula>
    </cfRule>
  </conditionalFormatting>
  <pageMargins left="0.35433070866141736" right="0.35433070866141736" top="0.74803149606299213" bottom="0.74803149606299213" header="0.31496062992125984" footer="0.31496062992125984"/>
  <pageSetup paperSize="9" scale="60" fitToHeight="2" orientation="portrait" r:id="rId1"/>
  <rowBreaks count="1" manualBreakCount="1">
    <brk id="60" max="13" man="1"/>
  </rowBreaks>
  <drawing r:id="rId2"/>
  <legacyDrawing r:id="rId3"/>
  <controls>
    <mc:AlternateContent xmlns:mc="http://schemas.openxmlformats.org/markup-compatibility/2006">
      <mc:Choice Requires="x14">
        <control shapeId="13395" r:id="rId4" name="CheckBox1">
          <controlPr autoLine="0" r:id="rId5">
            <anchor moveWithCells="1">
              <from>
                <xdr:col>4</xdr:col>
                <xdr:colOff>533400</xdr:colOff>
                <xdr:row>75</xdr:row>
                <xdr:rowOff>38100</xdr:rowOff>
              </from>
              <to>
                <xdr:col>7</xdr:col>
                <xdr:colOff>514350</xdr:colOff>
                <xdr:row>76</xdr:row>
                <xdr:rowOff>57150</xdr:rowOff>
              </to>
            </anchor>
          </controlPr>
        </control>
      </mc:Choice>
      <mc:Fallback>
        <control shapeId="13395" r:id="rId4" name="CheckBox1"/>
      </mc:Fallback>
    </mc:AlternateContent>
    <mc:AlternateContent xmlns:mc="http://schemas.openxmlformats.org/markup-compatibility/2006">
      <mc:Choice Requires="x14">
        <control shapeId="13313" r:id="rId6" name="Check Box 1">
          <controlPr defaultSize="0" autoFill="0" autoLine="0" autoPict="0">
            <anchor moveWithCells="1">
              <from>
                <xdr:col>5</xdr:col>
                <xdr:colOff>76200</xdr:colOff>
                <xdr:row>4</xdr:row>
                <xdr:rowOff>0</xdr:rowOff>
              </from>
              <to>
                <xdr:col>6</xdr:col>
                <xdr:colOff>38100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4" r:id="rId7" name="Check Box 2">
          <controlPr defaultSize="0" autoFill="0" autoLine="0" autoPict="0">
            <anchor moveWithCells="1">
              <from>
                <xdr:col>5</xdr:col>
                <xdr:colOff>76200</xdr:colOff>
                <xdr:row>5</xdr:row>
                <xdr:rowOff>0</xdr:rowOff>
              </from>
              <to>
                <xdr:col>6</xdr:col>
                <xdr:colOff>38100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5" r:id="rId8" name="Check Box 3">
          <controlPr defaultSize="0" autoFill="0" autoLine="0" autoPict="0">
            <anchor moveWithCells="1">
              <from>
                <xdr:col>5</xdr:col>
                <xdr:colOff>76200</xdr:colOff>
                <xdr:row>5</xdr:row>
                <xdr:rowOff>200025</xdr:rowOff>
              </from>
              <to>
                <xdr:col>6</xdr:col>
                <xdr:colOff>38100</xdr:colOff>
                <xdr:row>6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6" r:id="rId9" name="Check Box 4">
          <controlPr defaultSize="0" autoFill="0" autoLine="0" autoPict="0">
            <anchor moveWithCells="1">
              <from>
                <xdr:col>5</xdr:col>
                <xdr:colOff>76200</xdr:colOff>
                <xdr:row>7</xdr:row>
                <xdr:rowOff>28575</xdr:rowOff>
              </from>
              <to>
                <xdr:col>6</xdr:col>
                <xdr:colOff>38100</xdr:colOff>
                <xdr:row>7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7" r:id="rId10" name="Check Box 5">
          <controlPr defaultSize="0" autoFill="0" autoLine="0" autoPict="0">
            <anchor moveWithCells="1">
              <from>
                <xdr:col>5</xdr:col>
                <xdr:colOff>76200</xdr:colOff>
                <xdr:row>8</xdr:row>
                <xdr:rowOff>38100</xdr:rowOff>
              </from>
              <to>
                <xdr:col>6</xdr:col>
                <xdr:colOff>38100</xdr:colOff>
                <xdr:row>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8" r:id="rId11" name="Check Box 6">
          <controlPr defaultSize="0" autoFill="0" autoLine="0" autoPict="0">
            <anchor moveWithCells="1">
              <from>
                <xdr:col>5</xdr:col>
                <xdr:colOff>76200</xdr:colOff>
                <xdr:row>8</xdr:row>
                <xdr:rowOff>304800</xdr:rowOff>
              </from>
              <to>
                <xdr:col>6</xdr:col>
                <xdr:colOff>38100</xdr:colOff>
                <xdr:row>9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9" r:id="rId12" name="Check Box 7">
          <controlPr defaultSize="0" autoFill="0" autoLine="0" autoPict="0">
            <anchor moveWithCells="1">
              <from>
                <xdr:col>5</xdr:col>
                <xdr:colOff>76200</xdr:colOff>
                <xdr:row>9</xdr:row>
                <xdr:rowOff>200025</xdr:rowOff>
              </from>
              <to>
                <xdr:col>6</xdr:col>
                <xdr:colOff>38100</xdr:colOff>
                <xdr:row>10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0" r:id="rId13" name="Check Box 8">
          <controlPr defaultSize="0" autoFill="0" autoLine="0" autoPict="0">
            <anchor moveWithCells="1">
              <from>
                <xdr:col>5</xdr:col>
                <xdr:colOff>76200</xdr:colOff>
                <xdr:row>11</xdr:row>
                <xdr:rowOff>0</xdr:rowOff>
              </from>
              <to>
                <xdr:col>6</xdr:col>
                <xdr:colOff>38100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1" r:id="rId14" name="Check Box 9">
          <controlPr defaultSize="0" autoFill="0" autoLine="0" autoPict="0">
            <anchor moveWithCells="1">
              <from>
                <xdr:col>5</xdr:col>
                <xdr:colOff>76200</xdr:colOff>
                <xdr:row>12</xdr:row>
                <xdr:rowOff>0</xdr:rowOff>
              </from>
              <to>
                <xdr:col>6</xdr:col>
                <xdr:colOff>38100</xdr:colOff>
                <xdr:row>13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2" r:id="rId15" name="Check Box 10">
          <controlPr defaultSize="0" autoFill="0" autoLine="0" autoPict="0">
            <anchor moveWithCells="1">
              <from>
                <xdr:col>5</xdr:col>
                <xdr:colOff>76200</xdr:colOff>
                <xdr:row>13</xdr:row>
                <xdr:rowOff>0</xdr:rowOff>
              </from>
              <to>
                <xdr:col>6</xdr:col>
                <xdr:colOff>38100</xdr:colOff>
                <xdr:row>14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3" r:id="rId16" name="Check Box 11">
          <controlPr defaultSize="0" autoFill="0" autoLine="0" autoPict="0">
            <anchor moveWithCells="1">
              <from>
                <xdr:col>5</xdr:col>
                <xdr:colOff>76200</xdr:colOff>
                <xdr:row>14</xdr:row>
                <xdr:rowOff>0</xdr:rowOff>
              </from>
              <to>
                <xdr:col>6</xdr:col>
                <xdr:colOff>38100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4" r:id="rId17" name="Check Box 12">
          <controlPr defaultSize="0" autoFill="0" autoLine="0" autoPict="0">
            <anchor moveWithCells="1">
              <from>
                <xdr:col>5</xdr:col>
                <xdr:colOff>76200</xdr:colOff>
                <xdr:row>15</xdr:row>
                <xdr:rowOff>0</xdr:rowOff>
              </from>
              <to>
                <xdr:col>6</xdr:col>
                <xdr:colOff>38100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5" r:id="rId18" name="Check Box 13">
          <controlPr defaultSize="0" autoFill="0" autoLine="0" autoPict="0">
            <anchor moveWithCells="1">
              <from>
                <xdr:col>5</xdr:col>
                <xdr:colOff>76200</xdr:colOff>
                <xdr:row>16</xdr:row>
                <xdr:rowOff>0</xdr:rowOff>
              </from>
              <to>
                <xdr:col>6</xdr:col>
                <xdr:colOff>38100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6" r:id="rId19" name="Check Box 14">
          <controlPr defaultSize="0" autoFill="0" autoLine="0" autoPict="0">
            <anchor moveWithCells="1">
              <from>
                <xdr:col>5</xdr:col>
                <xdr:colOff>76200</xdr:colOff>
                <xdr:row>17</xdr:row>
                <xdr:rowOff>47625</xdr:rowOff>
              </from>
              <to>
                <xdr:col>6</xdr:col>
                <xdr:colOff>38100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7" r:id="rId20" name="Check Box 15">
          <controlPr defaultSize="0" autoFill="0" autoLine="0" autoPict="0">
            <anchor moveWithCells="1">
              <from>
                <xdr:col>5</xdr:col>
                <xdr:colOff>76200</xdr:colOff>
                <xdr:row>19</xdr:row>
                <xdr:rowOff>0</xdr:rowOff>
              </from>
              <to>
                <xdr:col>6</xdr:col>
                <xdr:colOff>38100</xdr:colOff>
                <xdr:row>19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8" r:id="rId21" name="Check Box 16">
          <controlPr defaultSize="0" autoFill="0" autoLine="0" autoPict="0">
            <anchor moveWithCells="1">
              <from>
                <xdr:col>5</xdr:col>
                <xdr:colOff>76200</xdr:colOff>
                <xdr:row>18</xdr:row>
                <xdr:rowOff>0</xdr:rowOff>
              </from>
              <to>
                <xdr:col>6</xdr:col>
                <xdr:colOff>38100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9" r:id="rId22" name="Check Box 17">
          <controlPr defaultSize="0" autoFill="0" autoLine="0" autoPict="0">
            <anchor moveWithCells="1">
              <from>
                <xdr:col>5</xdr:col>
                <xdr:colOff>76200</xdr:colOff>
                <xdr:row>20</xdr:row>
                <xdr:rowOff>0</xdr:rowOff>
              </from>
              <to>
                <xdr:col>6</xdr:col>
                <xdr:colOff>38100</xdr:colOff>
                <xdr:row>21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0" r:id="rId23" name="Check Box 18">
          <controlPr defaultSize="0" autoFill="0" autoLine="0" autoPict="0">
            <anchor moveWithCells="1">
              <from>
                <xdr:col>5</xdr:col>
                <xdr:colOff>76200</xdr:colOff>
                <xdr:row>20</xdr:row>
                <xdr:rowOff>200025</xdr:rowOff>
              </from>
              <to>
                <xdr:col>6</xdr:col>
                <xdr:colOff>38100</xdr:colOff>
                <xdr:row>21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1" r:id="rId24" name="Check Box 19">
          <controlPr defaultSize="0" autoFill="0" autoLine="0" autoPict="0">
            <anchor moveWithCells="1">
              <from>
                <xdr:col>5</xdr:col>
                <xdr:colOff>76200</xdr:colOff>
                <xdr:row>21</xdr:row>
                <xdr:rowOff>200025</xdr:rowOff>
              </from>
              <to>
                <xdr:col>6</xdr:col>
                <xdr:colOff>38100</xdr:colOff>
                <xdr:row>22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2" r:id="rId25" name="Check Box 20">
          <controlPr defaultSize="0" autoFill="0" autoLine="0" autoPict="0">
            <anchor moveWithCells="1">
              <from>
                <xdr:col>5</xdr:col>
                <xdr:colOff>76200</xdr:colOff>
                <xdr:row>23</xdr:row>
                <xdr:rowOff>0</xdr:rowOff>
              </from>
              <to>
                <xdr:col>6</xdr:col>
                <xdr:colOff>38100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3" r:id="rId26" name="Check Box 21">
          <controlPr defaultSize="0" autoFill="0" autoLine="0" autoPict="0">
            <anchor moveWithCells="1">
              <from>
                <xdr:col>5</xdr:col>
                <xdr:colOff>76200</xdr:colOff>
                <xdr:row>24</xdr:row>
                <xdr:rowOff>0</xdr:rowOff>
              </from>
              <to>
                <xdr:col>6</xdr:col>
                <xdr:colOff>38100</xdr:colOff>
                <xdr:row>25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4" r:id="rId27" name="Check Box 22">
          <controlPr defaultSize="0" autoFill="0" autoLine="0" autoPict="0">
            <anchor moveWithCells="1">
              <from>
                <xdr:col>5</xdr:col>
                <xdr:colOff>76200</xdr:colOff>
                <xdr:row>25</xdr:row>
                <xdr:rowOff>0</xdr:rowOff>
              </from>
              <to>
                <xdr:col>6</xdr:col>
                <xdr:colOff>38100</xdr:colOff>
                <xdr:row>25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5" r:id="rId28" name="Check Box 23">
          <controlPr defaultSize="0" autoFill="0" autoLine="0" autoPict="0">
            <anchor moveWithCells="1">
              <from>
                <xdr:col>5</xdr:col>
                <xdr:colOff>76200</xdr:colOff>
                <xdr:row>26</xdr:row>
                <xdr:rowOff>0</xdr:rowOff>
              </from>
              <to>
                <xdr:col>6</xdr:col>
                <xdr:colOff>38100</xdr:colOff>
                <xdr:row>27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6" r:id="rId29" name="Check Box 24">
          <controlPr defaultSize="0" autoFill="0" autoLine="0" autoPict="0">
            <anchor moveWithCells="1">
              <from>
                <xdr:col>5</xdr:col>
                <xdr:colOff>76200</xdr:colOff>
                <xdr:row>27</xdr:row>
                <xdr:rowOff>9525</xdr:rowOff>
              </from>
              <to>
                <xdr:col>6</xdr:col>
                <xdr:colOff>38100</xdr:colOff>
                <xdr:row>27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7" r:id="rId30" name="Check Box 25">
          <controlPr defaultSize="0" autoFill="0" autoLine="0" autoPict="0">
            <anchor moveWithCells="1">
              <from>
                <xdr:col>5</xdr:col>
                <xdr:colOff>76200</xdr:colOff>
                <xdr:row>28</xdr:row>
                <xdr:rowOff>0</xdr:rowOff>
              </from>
              <to>
                <xdr:col>6</xdr:col>
                <xdr:colOff>38100</xdr:colOff>
                <xdr:row>29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8" r:id="rId31" name="Check Box 26">
          <controlPr defaultSize="0" autoFill="0" autoLine="0" autoPict="0">
            <anchor moveWithCells="1">
              <from>
                <xdr:col>5</xdr:col>
                <xdr:colOff>76200</xdr:colOff>
                <xdr:row>28</xdr:row>
                <xdr:rowOff>200025</xdr:rowOff>
              </from>
              <to>
                <xdr:col>6</xdr:col>
                <xdr:colOff>38100</xdr:colOff>
                <xdr:row>29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9" r:id="rId32" name="Check Box 27">
          <controlPr defaultSize="0" autoFill="0" autoLine="0" autoPict="0">
            <anchor moveWithCells="1">
              <from>
                <xdr:col>5</xdr:col>
                <xdr:colOff>76200</xdr:colOff>
                <xdr:row>40</xdr:row>
                <xdr:rowOff>38100</xdr:rowOff>
              </from>
              <to>
                <xdr:col>6</xdr:col>
                <xdr:colOff>38100</xdr:colOff>
                <xdr:row>40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0" r:id="rId33" name="Check Box 28">
          <controlPr defaultSize="0" autoFill="0" autoLine="0" autoPict="0">
            <anchor moveWithCells="1">
              <from>
                <xdr:col>5</xdr:col>
                <xdr:colOff>76200</xdr:colOff>
                <xdr:row>30</xdr:row>
                <xdr:rowOff>0</xdr:rowOff>
              </from>
              <to>
                <xdr:col>6</xdr:col>
                <xdr:colOff>38100</xdr:colOff>
                <xdr:row>30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1" r:id="rId34" name="Check Box 29">
          <controlPr defaultSize="0" autoFill="0" autoLine="0" autoPict="0">
            <anchor moveWithCells="1">
              <from>
                <xdr:col>5</xdr:col>
                <xdr:colOff>76200</xdr:colOff>
                <xdr:row>31</xdr:row>
                <xdr:rowOff>0</xdr:rowOff>
              </from>
              <to>
                <xdr:col>6</xdr:col>
                <xdr:colOff>38100</xdr:colOff>
                <xdr:row>32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2" r:id="rId35" name="Check Box 30">
          <controlPr defaultSize="0" autoFill="0" autoLine="0" autoPict="0">
            <anchor moveWithCells="1">
              <from>
                <xdr:col>5</xdr:col>
                <xdr:colOff>76200</xdr:colOff>
                <xdr:row>32</xdr:row>
                <xdr:rowOff>0</xdr:rowOff>
              </from>
              <to>
                <xdr:col>6</xdr:col>
                <xdr:colOff>38100</xdr:colOff>
                <xdr:row>33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3" r:id="rId36" name="Check Box 31">
          <controlPr defaultSize="0" autoFill="0" autoLine="0" autoPict="0">
            <anchor moveWithCells="1">
              <from>
                <xdr:col>5</xdr:col>
                <xdr:colOff>76200</xdr:colOff>
                <xdr:row>32</xdr:row>
                <xdr:rowOff>200025</xdr:rowOff>
              </from>
              <to>
                <xdr:col>6</xdr:col>
                <xdr:colOff>38100</xdr:colOff>
                <xdr:row>33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4" r:id="rId37" name="Check Box 32">
          <controlPr defaultSize="0" autoFill="0" autoLine="0" autoPict="0">
            <anchor moveWithCells="1">
              <from>
                <xdr:col>5</xdr:col>
                <xdr:colOff>76200</xdr:colOff>
                <xdr:row>34</xdr:row>
                <xdr:rowOff>0</xdr:rowOff>
              </from>
              <to>
                <xdr:col>6</xdr:col>
                <xdr:colOff>38100</xdr:colOff>
                <xdr:row>35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5" r:id="rId38" name="Check Box 33">
          <controlPr defaultSize="0" autoFill="0" autoLine="0" autoPict="0">
            <anchor moveWithCells="1">
              <from>
                <xdr:col>5</xdr:col>
                <xdr:colOff>76200</xdr:colOff>
                <xdr:row>35</xdr:row>
                <xdr:rowOff>0</xdr:rowOff>
              </from>
              <to>
                <xdr:col>6</xdr:col>
                <xdr:colOff>38100</xdr:colOff>
                <xdr:row>36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6" r:id="rId39" name="Check Box 34">
          <controlPr defaultSize="0" autoFill="0" autoLine="0" autoPict="0">
            <anchor moveWithCells="1">
              <from>
                <xdr:col>5</xdr:col>
                <xdr:colOff>76200</xdr:colOff>
                <xdr:row>36</xdr:row>
                <xdr:rowOff>200025</xdr:rowOff>
              </from>
              <to>
                <xdr:col>6</xdr:col>
                <xdr:colOff>38100</xdr:colOff>
                <xdr:row>37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7" r:id="rId40" name="Check Box 35">
          <controlPr defaultSize="0" autoFill="0" autoLine="0" autoPict="0">
            <anchor moveWithCells="1">
              <from>
                <xdr:col>5</xdr:col>
                <xdr:colOff>76200</xdr:colOff>
                <xdr:row>38</xdr:row>
                <xdr:rowOff>38100</xdr:rowOff>
              </from>
              <to>
                <xdr:col>6</xdr:col>
                <xdr:colOff>38100</xdr:colOff>
                <xdr:row>38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8" r:id="rId41" name="Check Box 36">
          <controlPr defaultSize="0" autoFill="0" autoLine="0" autoPict="0">
            <anchor moveWithCells="1">
              <from>
                <xdr:col>5</xdr:col>
                <xdr:colOff>76200</xdr:colOff>
                <xdr:row>39</xdr:row>
                <xdr:rowOff>0</xdr:rowOff>
              </from>
              <to>
                <xdr:col>6</xdr:col>
                <xdr:colOff>38100</xdr:colOff>
                <xdr:row>40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9" r:id="rId42" name="Check Box 37">
          <controlPr defaultSize="0" autoFill="0" autoLine="0" autoPict="0">
            <anchor moveWithCells="1">
              <from>
                <xdr:col>5</xdr:col>
                <xdr:colOff>76200</xdr:colOff>
                <xdr:row>41</xdr:row>
                <xdr:rowOff>38100</xdr:rowOff>
              </from>
              <to>
                <xdr:col>6</xdr:col>
                <xdr:colOff>38100</xdr:colOff>
                <xdr:row>41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0" r:id="rId43" name="Check Box 38">
          <controlPr defaultSize="0" autoFill="0" autoLine="0" autoPict="0">
            <anchor moveWithCells="1">
              <from>
                <xdr:col>5</xdr:col>
                <xdr:colOff>76200</xdr:colOff>
                <xdr:row>42</xdr:row>
                <xdr:rowOff>47625</xdr:rowOff>
              </from>
              <to>
                <xdr:col>6</xdr:col>
                <xdr:colOff>38100</xdr:colOff>
                <xdr:row>42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1" r:id="rId44" name="Check Box 39">
          <controlPr defaultSize="0" autoFill="0" autoLine="0" autoPict="0">
            <anchor moveWithCells="1">
              <from>
                <xdr:col>5</xdr:col>
                <xdr:colOff>76200</xdr:colOff>
                <xdr:row>43</xdr:row>
                <xdr:rowOff>47625</xdr:rowOff>
              </from>
              <to>
                <xdr:col>6</xdr:col>
                <xdr:colOff>38100</xdr:colOff>
                <xdr:row>43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2" r:id="rId45" name="Check Box 40">
          <controlPr defaultSize="0" autoFill="0" autoLine="0" autoPict="0">
            <anchor moveWithCells="1">
              <from>
                <xdr:col>5</xdr:col>
                <xdr:colOff>76200</xdr:colOff>
                <xdr:row>44</xdr:row>
                <xdr:rowOff>38100</xdr:rowOff>
              </from>
              <to>
                <xdr:col>6</xdr:col>
                <xdr:colOff>38100</xdr:colOff>
                <xdr:row>44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3" r:id="rId46" name="Check Box 41">
          <controlPr defaultSize="0" autoFill="0" autoLine="0" autoPict="0">
            <anchor moveWithCells="1">
              <from>
                <xdr:col>5</xdr:col>
                <xdr:colOff>76200</xdr:colOff>
                <xdr:row>45</xdr:row>
                <xdr:rowOff>28575</xdr:rowOff>
              </from>
              <to>
                <xdr:col>6</xdr:col>
                <xdr:colOff>38100</xdr:colOff>
                <xdr:row>45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4" r:id="rId47" name="Check Box 42">
          <controlPr defaultSize="0" autoFill="0" autoLine="0" autoPict="0">
            <anchor moveWithCells="1">
              <from>
                <xdr:col>5</xdr:col>
                <xdr:colOff>76200</xdr:colOff>
                <xdr:row>46</xdr:row>
                <xdr:rowOff>47625</xdr:rowOff>
              </from>
              <to>
                <xdr:col>6</xdr:col>
                <xdr:colOff>38100</xdr:colOff>
                <xdr:row>46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5" r:id="rId48" name="Check Box 43">
          <controlPr defaultSize="0" autoFill="0" autoLine="0" autoPict="0">
            <anchor moveWithCells="1">
              <from>
                <xdr:col>5</xdr:col>
                <xdr:colOff>76200</xdr:colOff>
                <xdr:row>35</xdr:row>
                <xdr:rowOff>200025</xdr:rowOff>
              </from>
              <to>
                <xdr:col>6</xdr:col>
                <xdr:colOff>38100</xdr:colOff>
                <xdr:row>36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6" r:id="rId49" name="Check Box 44">
          <controlPr defaultSize="0" autoFill="0" autoLine="0" autoPict="0">
            <anchor moveWithCells="1">
              <from>
                <xdr:col>5</xdr:col>
                <xdr:colOff>76200</xdr:colOff>
                <xdr:row>47</xdr:row>
                <xdr:rowOff>38100</xdr:rowOff>
              </from>
              <to>
                <xdr:col>6</xdr:col>
                <xdr:colOff>38100</xdr:colOff>
                <xdr:row>47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7" r:id="rId50" name="Check Box 45">
          <controlPr defaultSize="0" autoFill="0" autoLine="0" autoPict="0">
            <anchor moveWithCells="1">
              <from>
                <xdr:col>5</xdr:col>
                <xdr:colOff>76200</xdr:colOff>
                <xdr:row>48</xdr:row>
                <xdr:rowOff>38100</xdr:rowOff>
              </from>
              <to>
                <xdr:col>6</xdr:col>
                <xdr:colOff>38100</xdr:colOff>
                <xdr:row>48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8" r:id="rId51" name="Check Box 46">
          <controlPr defaultSize="0" autoFill="0" autoLine="0" autoPict="0">
            <anchor moveWithCells="1">
              <from>
                <xdr:col>5</xdr:col>
                <xdr:colOff>76200</xdr:colOff>
                <xdr:row>50</xdr:row>
                <xdr:rowOff>0</xdr:rowOff>
              </from>
              <to>
                <xdr:col>6</xdr:col>
                <xdr:colOff>38100</xdr:colOff>
                <xdr:row>51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9" r:id="rId52" name="Check Box 47">
          <controlPr defaultSize="0" autoFill="0" autoLine="0" autoPict="0">
            <anchor moveWithCells="1">
              <from>
                <xdr:col>5</xdr:col>
                <xdr:colOff>76200</xdr:colOff>
                <xdr:row>51</xdr:row>
                <xdr:rowOff>38100</xdr:rowOff>
              </from>
              <to>
                <xdr:col>6</xdr:col>
                <xdr:colOff>38100</xdr:colOff>
                <xdr:row>51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0" r:id="rId53" name="Check Box 48">
          <controlPr defaultSize="0" autoFill="0" autoLine="0" autoPict="0">
            <anchor moveWithCells="1">
              <from>
                <xdr:col>5</xdr:col>
                <xdr:colOff>76200</xdr:colOff>
                <xdr:row>52</xdr:row>
                <xdr:rowOff>47625</xdr:rowOff>
              </from>
              <to>
                <xdr:col>6</xdr:col>
                <xdr:colOff>38100</xdr:colOff>
                <xdr:row>52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1" r:id="rId54" name="Check Box 49">
          <controlPr defaultSize="0" autoFill="0" autoLine="0" autoPict="0">
            <anchor moveWithCells="1">
              <from>
                <xdr:col>5</xdr:col>
                <xdr:colOff>76200</xdr:colOff>
                <xdr:row>53</xdr:row>
                <xdr:rowOff>0</xdr:rowOff>
              </from>
              <to>
                <xdr:col>6</xdr:col>
                <xdr:colOff>38100</xdr:colOff>
                <xdr:row>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2" r:id="rId55" name="Check Box 50">
          <controlPr defaultSize="0" autoFill="0" autoLine="0" autoPict="0">
            <anchor moveWithCells="1">
              <from>
                <xdr:col>5</xdr:col>
                <xdr:colOff>76200</xdr:colOff>
                <xdr:row>54</xdr:row>
                <xdr:rowOff>38100</xdr:rowOff>
              </from>
              <to>
                <xdr:col>6</xdr:col>
                <xdr:colOff>38100</xdr:colOff>
                <xdr:row>54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4" r:id="rId56" name="Check Box 52">
          <controlPr defaultSize="0" autoFill="0" autoLine="0" autoPict="0">
            <anchor moveWithCells="1">
              <from>
                <xdr:col>5</xdr:col>
                <xdr:colOff>76200</xdr:colOff>
                <xdr:row>57</xdr:row>
                <xdr:rowOff>0</xdr:rowOff>
              </from>
              <to>
                <xdr:col>6</xdr:col>
                <xdr:colOff>38100</xdr:colOff>
                <xdr:row>58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5" r:id="rId57" name="Check Box 53">
          <controlPr defaultSize="0" autoFill="0" autoLine="0" autoPict="0">
            <anchor moveWithCells="1">
              <from>
                <xdr:col>5</xdr:col>
                <xdr:colOff>76200</xdr:colOff>
                <xdr:row>58</xdr:row>
                <xdr:rowOff>0</xdr:rowOff>
              </from>
              <to>
                <xdr:col>6</xdr:col>
                <xdr:colOff>38100</xdr:colOff>
                <xdr:row>59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6" r:id="rId58" name="Check Box 54">
          <controlPr defaultSize="0" autoFill="0" autoLine="0" autoPict="0">
            <anchor moveWithCells="1">
              <from>
                <xdr:col>1</xdr:col>
                <xdr:colOff>1076325</xdr:colOff>
                <xdr:row>100</xdr:row>
                <xdr:rowOff>9525</xdr:rowOff>
              </from>
              <to>
                <xdr:col>1</xdr:col>
                <xdr:colOff>1381125</xdr:colOff>
                <xdr:row>101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7" r:id="rId59" name="Check Box 55">
          <controlPr defaultSize="0" autoFill="0" autoLine="0" autoPict="0">
            <anchor moveWithCells="1">
              <from>
                <xdr:col>5</xdr:col>
                <xdr:colOff>76200</xdr:colOff>
                <xdr:row>49</xdr:row>
                <xdr:rowOff>0</xdr:rowOff>
              </from>
              <to>
                <xdr:col>6</xdr:col>
                <xdr:colOff>38100</xdr:colOff>
                <xdr:row>50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4" r:id="rId60" name="Check Box 72">
          <controlPr defaultSize="0" autoFill="0" autoLine="0" autoPict="0">
            <anchor moveWithCells="1">
              <from>
                <xdr:col>5</xdr:col>
                <xdr:colOff>76200</xdr:colOff>
                <xdr:row>57</xdr:row>
                <xdr:rowOff>0</xdr:rowOff>
              </from>
              <to>
                <xdr:col>6</xdr:col>
                <xdr:colOff>38100</xdr:colOff>
                <xdr:row>58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6" r:id="rId61" name="Check Box 74">
          <controlPr defaultSize="0" autoFill="0" autoLine="0" autoPict="0">
            <anchor moveWithCells="1">
              <from>
                <xdr:col>5</xdr:col>
                <xdr:colOff>76200</xdr:colOff>
                <xdr:row>55</xdr:row>
                <xdr:rowOff>9525</xdr:rowOff>
              </from>
              <to>
                <xdr:col>6</xdr:col>
                <xdr:colOff>38100</xdr:colOff>
                <xdr:row>55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7" r:id="rId62" name="Check Box 75">
          <controlPr defaultSize="0" autoFill="0" autoLine="0" autoPict="0">
            <anchor moveWithCells="1">
              <from>
                <xdr:col>5</xdr:col>
                <xdr:colOff>76200</xdr:colOff>
                <xdr:row>56</xdr:row>
                <xdr:rowOff>9525</xdr:rowOff>
              </from>
              <to>
                <xdr:col>6</xdr:col>
                <xdr:colOff>38100</xdr:colOff>
                <xdr:row>56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8" r:id="rId63" name="Check Box 76">
          <controlPr defaultSize="0" autoFill="0" autoLine="0" autoPict="0">
            <anchor moveWithCells="1">
              <from>
                <xdr:col>1</xdr:col>
                <xdr:colOff>1076325</xdr:colOff>
                <xdr:row>101</xdr:row>
                <xdr:rowOff>9525</xdr:rowOff>
              </from>
              <to>
                <xdr:col>1</xdr:col>
                <xdr:colOff>1381125</xdr:colOff>
                <xdr:row>102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9" r:id="rId64" name="Check Box 77">
          <controlPr defaultSize="0" autoFill="0" autoLine="0" autoPict="0">
            <anchor moveWithCells="1">
              <from>
                <xdr:col>1</xdr:col>
                <xdr:colOff>1076325</xdr:colOff>
                <xdr:row>102</xdr:row>
                <xdr:rowOff>38100</xdr:rowOff>
              </from>
              <to>
                <xdr:col>1</xdr:col>
                <xdr:colOff>1381125</xdr:colOff>
                <xdr:row>102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1" r:id="rId65" name="Check Box 79">
          <controlPr defaultSize="0" autoFill="0" autoLine="0" autoPict="0">
            <anchor moveWithCells="1">
              <from>
                <xdr:col>1</xdr:col>
                <xdr:colOff>1200150</xdr:colOff>
                <xdr:row>90</xdr:row>
                <xdr:rowOff>95250</xdr:rowOff>
              </from>
              <to>
                <xdr:col>2</xdr:col>
                <xdr:colOff>85725</xdr:colOff>
                <xdr:row>91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2" r:id="rId66" name="Check Box 80">
          <controlPr defaultSize="0" autoFill="0" autoLine="0" autoPict="0">
            <anchor moveWithCells="1">
              <from>
                <xdr:col>5</xdr:col>
                <xdr:colOff>76200</xdr:colOff>
                <xdr:row>59</xdr:row>
                <xdr:rowOff>38100</xdr:rowOff>
              </from>
              <to>
                <xdr:col>6</xdr:col>
                <xdr:colOff>38100</xdr:colOff>
                <xdr:row>59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0" r:id="rId67" name="Check Box 78">
          <controlPr defaultSize="0" autoFill="0" autoLine="0" autoPict="0">
            <anchor moveWithCells="1">
              <from>
                <xdr:col>1</xdr:col>
                <xdr:colOff>1200150</xdr:colOff>
                <xdr:row>86</xdr:row>
                <xdr:rowOff>123825</xdr:rowOff>
              </from>
              <to>
                <xdr:col>2</xdr:col>
                <xdr:colOff>85725</xdr:colOff>
                <xdr:row>87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6" r:id="rId68" name="Check Box 84">
          <controlPr defaultSize="0" autoFill="0" autoLine="0" autoPict="0">
            <anchor moveWithCells="1">
              <from>
                <xdr:col>1</xdr:col>
                <xdr:colOff>1200150</xdr:colOff>
                <xdr:row>85</xdr:row>
                <xdr:rowOff>0</xdr:rowOff>
              </from>
              <to>
                <xdr:col>2</xdr:col>
                <xdr:colOff>85725</xdr:colOff>
                <xdr:row>86</xdr:row>
                <xdr:rowOff>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rgb="FFCCFF99"/>
  </sheetPr>
  <dimension ref="B1:Y139"/>
  <sheetViews>
    <sheetView topLeftCell="A29" zoomScaleNormal="100" zoomScaleSheetLayoutView="100" workbookViewId="0">
      <selection activeCell="I50" sqref="I50"/>
    </sheetView>
  </sheetViews>
  <sheetFormatPr defaultColWidth="9" defaultRowHeight="11.25"/>
  <cols>
    <col min="1" max="1" width="3.5" style="25" customWidth="1"/>
    <col min="2" max="2" width="18.625" style="25" customWidth="1"/>
    <col min="3" max="3" width="12.625" style="25" customWidth="1"/>
    <col min="4" max="4" width="12.875" style="25" bestFit="1" customWidth="1"/>
    <col min="5" max="5" width="8.875" style="25" customWidth="1"/>
    <col min="6" max="6" width="4.5" style="25" customWidth="1"/>
    <col min="7" max="7" width="4.5" style="25" bestFit="1" customWidth="1"/>
    <col min="8" max="8" width="7.125" style="25" customWidth="1"/>
    <col min="9" max="9" width="9.875" style="25" customWidth="1"/>
    <col min="10" max="14" width="9" style="25"/>
    <col min="15" max="15" width="9" style="25" customWidth="1"/>
    <col min="16" max="16" width="6" style="26" customWidth="1"/>
    <col min="17" max="17" width="3.5" style="26" customWidth="1"/>
    <col min="18" max="18" width="19.875" style="25" customWidth="1"/>
    <col min="19" max="16384" width="9" style="25"/>
  </cols>
  <sheetData>
    <row r="1" spans="2:18" ht="24.75" customHeight="1" thickBot="1">
      <c r="B1" s="339" t="s">
        <v>164</v>
      </c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R1" s="79" t="s">
        <v>199</v>
      </c>
    </row>
    <row r="2" spans="2:18" ht="12" thickBot="1">
      <c r="B2" s="15"/>
      <c r="C2" s="15"/>
      <c r="D2" s="15"/>
      <c r="E2" s="15"/>
      <c r="F2" s="15"/>
      <c r="G2" s="16"/>
      <c r="H2" s="15"/>
      <c r="I2" s="15"/>
      <c r="J2" s="15"/>
      <c r="K2" s="15"/>
      <c r="L2" s="15"/>
      <c r="M2" s="17"/>
    </row>
    <row r="3" spans="2:18" ht="22.5">
      <c r="B3" s="340" t="s">
        <v>60</v>
      </c>
      <c r="C3" s="341"/>
      <c r="D3" s="341"/>
      <c r="E3" s="341"/>
      <c r="F3" s="341" t="s">
        <v>125</v>
      </c>
      <c r="G3" s="341" t="s">
        <v>127</v>
      </c>
      <c r="H3" s="343"/>
      <c r="I3" s="81" t="s">
        <v>126</v>
      </c>
      <c r="J3" s="341" t="s">
        <v>61</v>
      </c>
      <c r="K3" s="345"/>
      <c r="L3" s="345"/>
      <c r="M3" s="346" t="s">
        <v>62</v>
      </c>
      <c r="N3" s="348" t="s">
        <v>131</v>
      </c>
      <c r="O3" s="18"/>
      <c r="P3" s="27"/>
      <c r="R3" s="26"/>
    </row>
    <row r="4" spans="2:18" ht="18" customHeight="1">
      <c r="B4" s="38" t="s">
        <v>63</v>
      </c>
      <c r="C4" s="342" t="s">
        <v>64</v>
      </c>
      <c r="D4" s="342"/>
      <c r="E4" s="342"/>
      <c r="F4" s="342"/>
      <c r="G4" s="344"/>
      <c r="H4" s="344"/>
      <c r="I4" s="82" t="s">
        <v>65</v>
      </c>
      <c r="J4" s="82" t="s">
        <v>128</v>
      </c>
      <c r="K4" s="82" t="s">
        <v>133</v>
      </c>
      <c r="L4" s="82" t="s">
        <v>129</v>
      </c>
      <c r="M4" s="347"/>
      <c r="N4" s="349"/>
      <c r="O4" s="20"/>
    </row>
    <row r="5" spans="2:18" ht="17.100000000000001" customHeight="1">
      <c r="B5" s="337" t="s">
        <v>66</v>
      </c>
      <c r="C5" s="353" t="s">
        <v>165</v>
      </c>
      <c r="D5" s="353"/>
      <c r="E5" s="353"/>
      <c r="F5" s="84"/>
      <c r="G5" s="308" t="s">
        <v>67</v>
      </c>
      <c r="H5" s="308"/>
      <c r="I5" s="4">
        <v>24.2</v>
      </c>
      <c r="J5" s="1"/>
      <c r="K5" s="1"/>
      <c r="L5" s="2"/>
      <c r="M5" s="6"/>
      <c r="N5" s="39">
        <f>ROUND(PRODUCT(I5:M5,Q5),1)</f>
        <v>24.2</v>
      </c>
      <c r="O5" s="21"/>
      <c r="P5" s="26" t="b">
        <v>1</v>
      </c>
      <c r="Q5" s="26">
        <f>IF(P5=TRUE,1,0)</f>
        <v>1</v>
      </c>
    </row>
    <row r="6" spans="2:18" ht="17.100000000000001" customHeight="1">
      <c r="B6" s="337"/>
      <c r="C6" s="335" t="s">
        <v>405</v>
      </c>
      <c r="D6" s="335"/>
      <c r="E6" s="335"/>
      <c r="F6" s="84"/>
      <c r="G6" s="308" t="s">
        <v>67</v>
      </c>
      <c r="H6" s="336"/>
      <c r="I6" s="4">
        <v>31.5</v>
      </c>
      <c r="J6" s="1"/>
      <c r="K6" s="1"/>
      <c r="L6" s="85"/>
      <c r="M6" s="7"/>
      <c r="N6" s="39">
        <f>ROUND(PRODUCT(I6:M6,Q6),1)</f>
        <v>31.5</v>
      </c>
      <c r="O6" s="21"/>
      <c r="P6" s="26" t="b">
        <v>1</v>
      </c>
      <c r="Q6" s="26">
        <f>IF(P6=TRUE,1,0)</f>
        <v>1</v>
      </c>
    </row>
    <row r="7" spans="2:18" ht="17.100000000000001" customHeight="1">
      <c r="B7" s="337"/>
      <c r="C7" s="335" t="s">
        <v>69</v>
      </c>
      <c r="D7" s="335"/>
      <c r="E7" s="335"/>
      <c r="F7" s="84"/>
      <c r="G7" s="308" t="s">
        <v>67</v>
      </c>
      <c r="H7" s="336"/>
      <c r="I7" s="4">
        <v>140.9</v>
      </c>
      <c r="J7" s="1"/>
      <c r="K7" s="1"/>
      <c r="L7" s="95"/>
      <c r="M7" s="7"/>
      <c r="N7" s="39">
        <f>ROUND(PRODUCT(I7:M7,Q7),1)</f>
        <v>140.9</v>
      </c>
      <c r="O7" s="21"/>
      <c r="P7" s="26" t="b">
        <v>1</v>
      </c>
      <c r="Q7" s="26">
        <f t="shared" ref="Q7:Q59" si="0">IF(P7=TRUE,1,0)</f>
        <v>1</v>
      </c>
    </row>
    <row r="8" spans="2:18" ht="24.95" customHeight="1">
      <c r="B8" s="337"/>
      <c r="C8" s="335" t="s">
        <v>204</v>
      </c>
      <c r="D8" s="335"/>
      <c r="E8" s="335"/>
      <c r="F8" s="84"/>
      <c r="G8" s="308" t="s">
        <v>67</v>
      </c>
      <c r="H8" s="336"/>
      <c r="I8" s="4">
        <v>30.6</v>
      </c>
      <c r="J8" s="1"/>
      <c r="K8" s="1"/>
      <c r="L8" s="2"/>
      <c r="M8" s="8" t="e">
        <f>$D$81</f>
        <v>#REF!</v>
      </c>
      <c r="N8" s="40" t="e">
        <f>ROUND(PRODUCT(I8:M8,Q8),1)</f>
        <v>#REF!</v>
      </c>
      <c r="O8" s="21"/>
      <c r="P8" s="26" t="b">
        <v>0</v>
      </c>
      <c r="Q8" s="26">
        <f t="shared" si="0"/>
        <v>0</v>
      </c>
    </row>
    <row r="9" spans="2:18" ht="24.95" customHeight="1">
      <c r="B9" s="337"/>
      <c r="C9" s="335" t="s">
        <v>70</v>
      </c>
      <c r="D9" s="335"/>
      <c r="E9" s="335"/>
      <c r="F9" s="84"/>
      <c r="G9" s="83" t="s">
        <v>71</v>
      </c>
      <c r="H9" s="57">
        <v>704</v>
      </c>
      <c r="I9" s="4">
        <v>0.3</v>
      </c>
      <c r="J9" s="30">
        <f>C73</f>
        <v>0.88</v>
      </c>
      <c r="K9" s="1"/>
      <c r="L9" s="95"/>
      <c r="M9" s="8" t="e">
        <f>M8</f>
        <v>#REF!</v>
      </c>
      <c r="N9" s="40" t="e">
        <f>ROUND(PRODUCT(H9:M9,Q9),1)</f>
        <v>#REF!</v>
      </c>
      <c r="O9" s="22"/>
      <c r="P9" s="26" t="b">
        <v>0</v>
      </c>
      <c r="Q9" s="26">
        <f t="shared" si="0"/>
        <v>0</v>
      </c>
      <c r="R9" s="80"/>
    </row>
    <row r="10" spans="2:18" ht="17.100000000000001" customHeight="1">
      <c r="B10" s="337"/>
      <c r="C10" s="335" t="s">
        <v>72</v>
      </c>
      <c r="D10" s="335"/>
      <c r="E10" s="335"/>
      <c r="F10" s="84"/>
      <c r="G10" s="308" t="s">
        <v>67</v>
      </c>
      <c r="H10" s="308"/>
      <c r="I10" s="4">
        <v>62.5</v>
      </c>
      <c r="J10" s="1"/>
      <c r="K10" s="30"/>
      <c r="L10" s="1"/>
      <c r="M10" s="8"/>
      <c r="N10" s="40">
        <f t="shared" ref="N10:N19" si="1">ROUND(PRODUCT(I10:M10,Q10),1)</f>
        <v>0</v>
      </c>
      <c r="O10" s="21"/>
      <c r="P10" s="26" t="b">
        <v>0</v>
      </c>
      <c r="Q10" s="26">
        <f t="shared" si="0"/>
        <v>0</v>
      </c>
    </row>
    <row r="11" spans="2:18" ht="17.100000000000001" customHeight="1">
      <c r="B11" s="338"/>
      <c r="C11" s="335" t="s">
        <v>73</v>
      </c>
      <c r="D11" s="335" t="s">
        <v>74</v>
      </c>
      <c r="E11" s="335"/>
      <c r="F11" s="84"/>
      <c r="G11" s="308" t="s">
        <v>67</v>
      </c>
      <c r="H11" s="308"/>
      <c r="I11" s="4">
        <v>27.3</v>
      </c>
      <c r="J11" s="1"/>
      <c r="K11" s="1"/>
      <c r="L11" s="1"/>
      <c r="M11" s="8"/>
      <c r="N11" s="40">
        <f t="shared" si="1"/>
        <v>0</v>
      </c>
      <c r="O11" s="21"/>
      <c r="P11" s="26" t="b">
        <v>0</v>
      </c>
      <c r="Q11" s="26">
        <f t="shared" si="0"/>
        <v>0</v>
      </c>
    </row>
    <row r="12" spans="2:18" ht="17.100000000000001" customHeight="1">
      <c r="B12" s="338"/>
      <c r="C12" s="335"/>
      <c r="D12" s="335" t="s">
        <v>75</v>
      </c>
      <c r="E12" s="352"/>
      <c r="F12" s="84"/>
      <c r="G12" s="308" t="s">
        <v>67</v>
      </c>
      <c r="H12" s="308"/>
      <c r="I12" s="4">
        <v>54.6</v>
      </c>
      <c r="J12" s="1"/>
      <c r="K12" s="1"/>
      <c r="L12" s="1"/>
      <c r="M12" s="8"/>
      <c r="N12" s="40">
        <f t="shared" si="1"/>
        <v>54.6</v>
      </c>
      <c r="O12" s="21"/>
      <c r="P12" s="26" t="b">
        <v>1</v>
      </c>
      <c r="Q12" s="26">
        <f t="shared" si="0"/>
        <v>1</v>
      </c>
    </row>
    <row r="13" spans="2:18" ht="17.100000000000001" customHeight="1">
      <c r="B13" s="337" t="s">
        <v>76</v>
      </c>
      <c r="C13" s="335" t="s">
        <v>77</v>
      </c>
      <c r="D13" s="335"/>
      <c r="E13" s="335"/>
      <c r="F13" s="84"/>
      <c r="G13" s="308" t="s">
        <v>67</v>
      </c>
      <c r="H13" s="308"/>
      <c r="I13" s="4">
        <v>43.8</v>
      </c>
      <c r="J13" s="1"/>
      <c r="K13" s="1"/>
      <c r="L13" s="1"/>
      <c r="M13" s="8"/>
      <c r="N13" s="40">
        <f t="shared" si="1"/>
        <v>0</v>
      </c>
      <c r="O13" s="21"/>
      <c r="P13" s="26" t="b">
        <v>0</v>
      </c>
      <c r="Q13" s="26">
        <f t="shared" si="0"/>
        <v>0</v>
      </c>
    </row>
    <row r="14" spans="2:18" ht="17.100000000000001" customHeight="1">
      <c r="B14" s="338"/>
      <c r="C14" s="335" t="s">
        <v>78</v>
      </c>
      <c r="D14" s="335"/>
      <c r="E14" s="335"/>
      <c r="F14" s="84"/>
      <c r="G14" s="308" t="s">
        <v>67</v>
      </c>
      <c r="H14" s="336"/>
      <c r="I14" s="4">
        <v>21.7</v>
      </c>
      <c r="J14" s="1"/>
      <c r="K14" s="1"/>
      <c r="L14" s="30">
        <f>$C$75</f>
        <v>1</v>
      </c>
      <c r="M14" s="8" t="e">
        <f>M8</f>
        <v>#REF!</v>
      </c>
      <c r="N14" s="40" t="e">
        <f t="shared" si="1"/>
        <v>#REF!</v>
      </c>
      <c r="O14" s="21"/>
      <c r="P14" s="26" t="b">
        <v>0</v>
      </c>
      <c r="Q14" s="26">
        <f t="shared" si="0"/>
        <v>0</v>
      </c>
    </row>
    <row r="15" spans="2:18" ht="17.100000000000001" customHeight="1">
      <c r="B15" s="338"/>
      <c r="C15" s="335" t="s">
        <v>79</v>
      </c>
      <c r="D15" s="335"/>
      <c r="E15" s="335"/>
      <c r="F15" s="84"/>
      <c r="G15" s="308" t="s">
        <v>67</v>
      </c>
      <c r="H15" s="336"/>
      <c r="I15" s="4">
        <v>21.4</v>
      </c>
      <c r="J15" s="1"/>
      <c r="K15" s="1"/>
      <c r="L15" s="30">
        <f>L14</f>
        <v>1</v>
      </c>
      <c r="M15" s="8" t="e">
        <f>M8</f>
        <v>#REF!</v>
      </c>
      <c r="N15" s="40" t="e">
        <f t="shared" si="1"/>
        <v>#REF!</v>
      </c>
      <c r="O15" s="21"/>
      <c r="P15" s="26" t="b">
        <v>0</v>
      </c>
      <c r="Q15" s="26">
        <f t="shared" si="0"/>
        <v>0</v>
      </c>
    </row>
    <row r="16" spans="2:18" ht="17.100000000000001" customHeight="1">
      <c r="B16" s="338"/>
      <c r="C16" s="335" t="s">
        <v>80</v>
      </c>
      <c r="D16" s="335"/>
      <c r="E16" s="335"/>
      <c r="F16" s="84"/>
      <c r="G16" s="308" t="s">
        <v>67</v>
      </c>
      <c r="H16" s="336"/>
      <c r="I16" s="4">
        <v>31.1</v>
      </c>
      <c r="J16" s="1"/>
      <c r="K16" s="1"/>
      <c r="L16" s="1"/>
      <c r="M16" s="8"/>
      <c r="N16" s="40">
        <f t="shared" si="1"/>
        <v>0</v>
      </c>
      <c r="O16" s="21"/>
      <c r="P16" s="26" t="b">
        <v>0</v>
      </c>
      <c r="Q16" s="26">
        <f t="shared" si="0"/>
        <v>0</v>
      </c>
    </row>
    <row r="17" spans="2:17" ht="17.100000000000001" customHeight="1">
      <c r="B17" s="338"/>
      <c r="C17" s="335" t="s">
        <v>81</v>
      </c>
      <c r="D17" s="335"/>
      <c r="E17" s="335"/>
      <c r="F17" s="84"/>
      <c r="G17" s="308" t="s">
        <v>67</v>
      </c>
      <c r="H17" s="336"/>
      <c r="I17" s="4">
        <v>18.100000000000001</v>
      </c>
      <c r="J17" s="30"/>
      <c r="K17" s="30"/>
      <c r="L17" s="1"/>
      <c r="M17" s="8" t="e">
        <f>M8</f>
        <v>#REF!</v>
      </c>
      <c r="N17" s="40" t="e">
        <f t="shared" si="1"/>
        <v>#REF!</v>
      </c>
      <c r="O17" s="21"/>
      <c r="P17" s="26" t="b">
        <v>0</v>
      </c>
      <c r="Q17" s="26">
        <f t="shared" si="0"/>
        <v>0</v>
      </c>
    </row>
    <row r="18" spans="2:17" ht="19.5" customHeight="1">
      <c r="B18" s="338"/>
      <c r="C18" s="335" t="s">
        <v>205</v>
      </c>
      <c r="D18" s="335"/>
      <c r="E18" s="335"/>
      <c r="F18" s="84"/>
      <c r="G18" s="308" t="s">
        <v>67</v>
      </c>
      <c r="H18" s="308"/>
      <c r="I18" s="4">
        <v>11.7</v>
      </c>
      <c r="J18" s="1"/>
      <c r="K18" s="1"/>
      <c r="L18" s="1"/>
      <c r="M18" s="8"/>
      <c r="N18" s="40">
        <f t="shared" si="1"/>
        <v>0</v>
      </c>
      <c r="O18" s="21"/>
      <c r="P18" s="26" t="b">
        <v>0</v>
      </c>
      <c r="Q18" s="26">
        <f t="shared" si="0"/>
        <v>0</v>
      </c>
    </row>
    <row r="19" spans="2:17" ht="17.100000000000001" customHeight="1">
      <c r="B19" s="337" t="s">
        <v>82</v>
      </c>
      <c r="C19" s="335" t="s">
        <v>83</v>
      </c>
      <c r="D19" s="335"/>
      <c r="E19" s="335"/>
      <c r="F19" s="84"/>
      <c r="G19" s="308" t="s">
        <v>67</v>
      </c>
      <c r="H19" s="308"/>
      <c r="I19" s="4">
        <v>17.100000000000001</v>
      </c>
      <c r="J19" s="1"/>
      <c r="K19" s="1"/>
      <c r="L19" s="1"/>
      <c r="M19" s="8"/>
      <c r="N19" s="40">
        <f t="shared" si="1"/>
        <v>0</v>
      </c>
      <c r="O19" s="21"/>
      <c r="P19" s="26" t="b">
        <v>0</v>
      </c>
      <c r="Q19" s="26">
        <f t="shared" si="0"/>
        <v>0</v>
      </c>
    </row>
    <row r="20" spans="2:17" ht="22.5">
      <c r="B20" s="337"/>
      <c r="C20" s="335" t="s">
        <v>84</v>
      </c>
      <c r="D20" s="335"/>
      <c r="E20" s="335"/>
      <c r="F20" s="84"/>
      <c r="G20" s="83" t="s">
        <v>207</v>
      </c>
      <c r="H20" s="58">
        <v>1</v>
      </c>
      <c r="I20" s="4">
        <v>3.2</v>
      </c>
      <c r="J20" s="30">
        <f>J9</f>
        <v>0.88</v>
      </c>
      <c r="K20" s="30">
        <f>$C$74</f>
        <v>1</v>
      </c>
      <c r="L20" s="31">
        <f>L14</f>
        <v>1</v>
      </c>
      <c r="M20" s="8" t="e">
        <f>M8</f>
        <v>#REF!</v>
      </c>
      <c r="N20" s="40" t="e">
        <f>ROUND(PRODUCT(H20:M20,Q20),1)</f>
        <v>#REF!</v>
      </c>
      <c r="O20" s="21"/>
      <c r="P20" s="26" t="b">
        <v>0</v>
      </c>
      <c r="Q20" s="26">
        <f t="shared" si="0"/>
        <v>0</v>
      </c>
    </row>
    <row r="21" spans="2:17" ht="17.100000000000001" customHeight="1">
      <c r="B21" s="337"/>
      <c r="C21" s="335" t="s">
        <v>85</v>
      </c>
      <c r="D21" s="335"/>
      <c r="E21" s="335"/>
      <c r="F21" s="84"/>
      <c r="G21" s="308" t="s">
        <v>67</v>
      </c>
      <c r="H21" s="336"/>
      <c r="I21" s="4">
        <v>22.5</v>
      </c>
      <c r="J21" s="30"/>
      <c r="K21" s="30">
        <f>K20</f>
        <v>1</v>
      </c>
      <c r="L21" s="31">
        <f>L14</f>
        <v>1</v>
      </c>
      <c r="M21" s="8" t="e">
        <f>M8</f>
        <v>#REF!</v>
      </c>
      <c r="N21" s="40" t="e">
        <f>ROUND(PRODUCT(I21:M21,Q21),1)</f>
        <v>#REF!</v>
      </c>
      <c r="O21" s="21"/>
      <c r="P21" s="26" t="b">
        <v>0</v>
      </c>
      <c r="Q21" s="26">
        <f t="shared" si="0"/>
        <v>0</v>
      </c>
    </row>
    <row r="22" spans="2:17" ht="17.100000000000001" customHeight="1">
      <c r="B22" s="337"/>
      <c r="C22" s="335" t="s">
        <v>86</v>
      </c>
      <c r="D22" s="335"/>
      <c r="E22" s="335"/>
      <c r="F22" s="84"/>
      <c r="G22" s="308" t="s">
        <v>67</v>
      </c>
      <c r="H22" s="336"/>
      <c r="I22" s="4">
        <v>90.6</v>
      </c>
      <c r="J22" s="1"/>
      <c r="K22" s="1"/>
      <c r="L22" s="1"/>
      <c r="M22" s="8" t="e">
        <f>M8</f>
        <v>#REF!</v>
      </c>
      <c r="N22" s="40" t="e">
        <f>ROUND(PRODUCT(I22:M22,Q22),1)</f>
        <v>#REF!</v>
      </c>
      <c r="O22" s="21"/>
      <c r="P22" s="26" t="b">
        <v>0</v>
      </c>
      <c r="Q22" s="26">
        <f t="shared" si="0"/>
        <v>0</v>
      </c>
    </row>
    <row r="23" spans="2:17" ht="22.5">
      <c r="B23" s="337"/>
      <c r="C23" s="335" t="s">
        <v>87</v>
      </c>
      <c r="D23" s="335"/>
      <c r="E23" s="335"/>
      <c r="F23" s="84"/>
      <c r="G23" s="83" t="s">
        <v>207</v>
      </c>
      <c r="H23" s="58">
        <v>1</v>
      </c>
      <c r="I23" s="4">
        <v>5.7</v>
      </c>
      <c r="J23" s="30">
        <f>J9</f>
        <v>0.88</v>
      </c>
      <c r="K23" s="30">
        <f>K20</f>
        <v>1</v>
      </c>
      <c r="L23" s="30">
        <f>L14</f>
        <v>1</v>
      </c>
      <c r="M23" s="8" t="e">
        <f>M8</f>
        <v>#REF!</v>
      </c>
      <c r="N23" s="40" t="e">
        <f>ROUND(PRODUCT(H23:M23,Q23),1)</f>
        <v>#REF!</v>
      </c>
      <c r="O23" s="21"/>
      <c r="P23" s="26" t="b">
        <v>0</v>
      </c>
      <c r="Q23" s="26">
        <f t="shared" si="0"/>
        <v>0</v>
      </c>
    </row>
    <row r="24" spans="2:17" ht="17.100000000000001" customHeight="1">
      <c r="B24" s="337"/>
      <c r="C24" s="335" t="s">
        <v>88</v>
      </c>
      <c r="D24" s="335"/>
      <c r="E24" s="335"/>
      <c r="F24" s="84"/>
      <c r="G24" s="83" t="s">
        <v>89</v>
      </c>
      <c r="H24" s="58">
        <v>1</v>
      </c>
      <c r="I24" s="4">
        <v>3.7</v>
      </c>
      <c r="J24" s="1"/>
      <c r="K24" s="1"/>
      <c r="L24" s="1"/>
      <c r="M24" s="8"/>
      <c r="N24" s="40">
        <f>ROUND(PRODUCT(H24:M24,Q24),1)</f>
        <v>0</v>
      </c>
      <c r="O24" s="21"/>
      <c r="P24" s="26" t="b">
        <v>0</v>
      </c>
      <c r="Q24" s="26">
        <f t="shared" si="0"/>
        <v>0</v>
      </c>
    </row>
    <row r="25" spans="2:17" ht="17.100000000000001" customHeight="1">
      <c r="B25" s="337"/>
      <c r="C25" s="335" t="s">
        <v>90</v>
      </c>
      <c r="D25" s="335"/>
      <c r="E25" s="335"/>
      <c r="F25" s="84"/>
      <c r="G25" s="308" t="s">
        <v>67</v>
      </c>
      <c r="H25" s="336"/>
      <c r="I25" s="4">
        <v>6.8</v>
      </c>
      <c r="J25" s="1"/>
      <c r="K25" s="30">
        <f>K20</f>
        <v>1</v>
      </c>
      <c r="L25" s="30">
        <f>L14</f>
        <v>1</v>
      </c>
      <c r="M25" s="8"/>
      <c r="N25" s="40">
        <f>ROUND(PRODUCT(I25:M25,Q25),1)</f>
        <v>0</v>
      </c>
      <c r="O25" s="21"/>
      <c r="P25" s="26" t="b">
        <v>0</v>
      </c>
      <c r="Q25" s="26">
        <f t="shared" si="0"/>
        <v>0</v>
      </c>
    </row>
    <row r="26" spans="2:17" ht="17.100000000000001" customHeight="1">
      <c r="B26" s="337"/>
      <c r="C26" s="335" t="s">
        <v>406</v>
      </c>
      <c r="D26" s="335"/>
      <c r="E26" s="335"/>
      <c r="F26" s="84"/>
      <c r="G26" s="83" t="s">
        <v>89</v>
      </c>
      <c r="H26" s="58">
        <v>1</v>
      </c>
      <c r="I26" s="4">
        <v>2.5</v>
      </c>
      <c r="J26" s="1"/>
      <c r="K26" s="1"/>
      <c r="L26" s="1"/>
      <c r="M26" s="8"/>
      <c r="N26" s="40">
        <f>ROUND(PRODUCT(H26:M26,Q26),1)</f>
        <v>0</v>
      </c>
      <c r="O26" s="21"/>
      <c r="P26" s="26" t="b">
        <v>0</v>
      </c>
      <c r="Q26" s="26">
        <f t="shared" si="0"/>
        <v>0</v>
      </c>
    </row>
    <row r="27" spans="2:17" ht="17.100000000000001" customHeight="1">
      <c r="B27" s="337" t="s">
        <v>91</v>
      </c>
      <c r="C27" s="335" t="s">
        <v>92</v>
      </c>
      <c r="D27" s="335"/>
      <c r="E27" s="335"/>
      <c r="F27" s="84"/>
      <c r="G27" s="308" t="s">
        <v>67</v>
      </c>
      <c r="H27" s="308"/>
      <c r="I27" s="4">
        <v>13.9</v>
      </c>
      <c r="J27" s="1"/>
      <c r="K27" s="1"/>
      <c r="L27" s="1"/>
      <c r="M27" s="8"/>
      <c r="N27" s="40">
        <f>ROUND(PRODUCT(I27:M27,Q27),1)</f>
        <v>0</v>
      </c>
      <c r="O27" s="21"/>
      <c r="P27" s="26" t="b">
        <v>0</v>
      </c>
      <c r="Q27" s="26">
        <f t="shared" si="0"/>
        <v>0</v>
      </c>
    </row>
    <row r="28" spans="2:17" ht="22.5">
      <c r="B28" s="337"/>
      <c r="C28" s="335" t="s">
        <v>93</v>
      </c>
      <c r="D28" s="335"/>
      <c r="E28" s="335"/>
      <c r="F28" s="84"/>
      <c r="G28" s="83" t="s">
        <v>207</v>
      </c>
      <c r="H28" s="58">
        <v>1</v>
      </c>
      <c r="I28" s="4">
        <v>5.9</v>
      </c>
      <c r="J28" s="30">
        <f>J9</f>
        <v>0.88</v>
      </c>
      <c r="K28" s="30">
        <f>K20</f>
        <v>1</v>
      </c>
      <c r="L28" s="30">
        <f>L14</f>
        <v>1</v>
      </c>
      <c r="M28" s="8" t="e">
        <f>M8</f>
        <v>#REF!</v>
      </c>
      <c r="N28" s="40" t="e">
        <f>ROUND(PRODUCT(H28:M28,Q28),1)</f>
        <v>#REF!</v>
      </c>
      <c r="O28" s="21"/>
      <c r="P28" s="26" t="b">
        <v>0</v>
      </c>
      <c r="Q28" s="26">
        <f t="shared" si="0"/>
        <v>0</v>
      </c>
    </row>
    <row r="29" spans="2:17" ht="17.100000000000001" customHeight="1">
      <c r="B29" s="337"/>
      <c r="C29" s="335" t="s">
        <v>94</v>
      </c>
      <c r="D29" s="335"/>
      <c r="E29" s="335"/>
      <c r="F29" s="84"/>
      <c r="G29" s="308" t="s">
        <v>67</v>
      </c>
      <c r="H29" s="336"/>
      <c r="I29" s="4">
        <v>23.3</v>
      </c>
      <c r="J29" s="30">
        <f>J9</f>
        <v>0.88</v>
      </c>
      <c r="K29" s="30">
        <f>K20</f>
        <v>1</v>
      </c>
      <c r="L29" s="30">
        <f>L14</f>
        <v>1</v>
      </c>
      <c r="M29" s="8" t="e">
        <f>M8</f>
        <v>#REF!</v>
      </c>
      <c r="N29" s="40" t="e">
        <f>ROUND(PRODUCT(I29:M29,Q29),1)</f>
        <v>#REF!</v>
      </c>
      <c r="O29" s="21"/>
      <c r="P29" s="26" t="b">
        <v>0</v>
      </c>
      <c r="Q29" s="26">
        <f t="shared" si="0"/>
        <v>0</v>
      </c>
    </row>
    <row r="30" spans="2:17" ht="17.100000000000001" customHeight="1">
      <c r="B30" s="337"/>
      <c r="C30" s="335" t="s">
        <v>95</v>
      </c>
      <c r="D30" s="335"/>
      <c r="E30" s="335"/>
      <c r="F30" s="84"/>
      <c r="G30" s="308" t="s">
        <v>67</v>
      </c>
      <c r="H30" s="336"/>
      <c r="I30" s="4">
        <v>123.3</v>
      </c>
      <c r="J30" s="1"/>
      <c r="K30" s="1"/>
      <c r="L30" s="1"/>
      <c r="M30" s="8" t="e">
        <f>M8</f>
        <v>#REF!</v>
      </c>
      <c r="N30" s="40" t="e">
        <f>ROUND(PRODUCT(I30:M30,Q30),1)</f>
        <v>#REF!</v>
      </c>
      <c r="O30" s="21"/>
      <c r="P30" s="26" t="b">
        <v>0</v>
      </c>
      <c r="Q30" s="26">
        <f t="shared" si="0"/>
        <v>0</v>
      </c>
    </row>
    <row r="31" spans="2:17" ht="22.5">
      <c r="B31" s="337"/>
      <c r="C31" s="335" t="s">
        <v>96</v>
      </c>
      <c r="D31" s="335"/>
      <c r="E31" s="335"/>
      <c r="F31" s="84"/>
      <c r="G31" s="83" t="s">
        <v>207</v>
      </c>
      <c r="H31" s="58">
        <v>1</v>
      </c>
      <c r="I31" s="4">
        <v>10.5</v>
      </c>
      <c r="J31" s="30">
        <f>J9</f>
        <v>0.88</v>
      </c>
      <c r="K31" s="30">
        <f>K20</f>
        <v>1</v>
      </c>
      <c r="L31" s="30">
        <f>L14</f>
        <v>1</v>
      </c>
      <c r="M31" s="8" t="e">
        <f>M8</f>
        <v>#REF!</v>
      </c>
      <c r="N31" s="40" t="e">
        <f>ROUND(PRODUCT(H31:M31,Q31),1)</f>
        <v>#REF!</v>
      </c>
      <c r="O31" s="21"/>
      <c r="P31" s="26" t="b">
        <v>0</v>
      </c>
      <c r="Q31" s="26">
        <f t="shared" si="0"/>
        <v>0</v>
      </c>
    </row>
    <row r="32" spans="2:17" ht="17.100000000000001" customHeight="1">
      <c r="B32" s="337"/>
      <c r="C32" s="335" t="s">
        <v>97</v>
      </c>
      <c r="D32" s="335"/>
      <c r="E32" s="335"/>
      <c r="F32" s="84"/>
      <c r="G32" s="83" t="s">
        <v>89</v>
      </c>
      <c r="H32" s="59">
        <v>1</v>
      </c>
      <c r="I32" s="4">
        <v>8.1</v>
      </c>
      <c r="J32" s="1"/>
      <c r="K32" s="1"/>
      <c r="L32" s="1"/>
      <c r="M32" s="8"/>
      <c r="N32" s="40">
        <f>ROUND(PRODUCT(H32:M32,Q32),1)</f>
        <v>0</v>
      </c>
      <c r="O32" s="21"/>
      <c r="P32" s="26" t="b">
        <v>0</v>
      </c>
      <c r="Q32" s="26">
        <f t="shared" si="0"/>
        <v>0</v>
      </c>
    </row>
    <row r="33" spans="2:17" ht="17.100000000000001" customHeight="1">
      <c r="B33" s="337"/>
      <c r="C33" s="335" t="s">
        <v>98</v>
      </c>
      <c r="D33" s="335"/>
      <c r="E33" s="335"/>
      <c r="F33" s="84"/>
      <c r="G33" s="308" t="s">
        <v>67</v>
      </c>
      <c r="H33" s="336"/>
      <c r="I33" s="4">
        <v>10.199999999999999</v>
      </c>
      <c r="J33" s="1"/>
      <c r="K33" s="1"/>
      <c r="L33" s="1"/>
      <c r="M33" s="8"/>
      <c r="N33" s="40">
        <f>ROUND(PRODUCT(I33:M33,Q33),1)</f>
        <v>0</v>
      </c>
      <c r="O33" s="21"/>
      <c r="P33" s="26" t="b">
        <v>0</v>
      </c>
      <c r="Q33" s="26">
        <f t="shared" si="0"/>
        <v>0</v>
      </c>
    </row>
    <row r="34" spans="2:17" ht="17.100000000000001" customHeight="1">
      <c r="B34" s="337"/>
      <c r="C34" s="335" t="s">
        <v>90</v>
      </c>
      <c r="D34" s="335"/>
      <c r="E34" s="335"/>
      <c r="F34" s="84"/>
      <c r="G34" s="308" t="s">
        <v>67</v>
      </c>
      <c r="H34" s="336"/>
      <c r="I34" s="4">
        <v>8.3000000000000007</v>
      </c>
      <c r="J34" s="1"/>
      <c r="K34" s="30">
        <f>K20</f>
        <v>1</v>
      </c>
      <c r="L34" s="30">
        <f>L14</f>
        <v>1</v>
      </c>
      <c r="M34" s="8"/>
      <c r="N34" s="40">
        <f>ROUND(PRODUCT(I34:M34,Q34),1)</f>
        <v>0</v>
      </c>
      <c r="O34" s="21"/>
      <c r="P34" s="26" t="b">
        <v>0</v>
      </c>
      <c r="Q34" s="26">
        <f t="shared" si="0"/>
        <v>0</v>
      </c>
    </row>
    <row r="35" spans="2:17" ht="17.100000000000001" customHeight="1">
      <c r="B35" s="337"/>
      <c r="C35" s="335" t="s">
        <v>407</v>
      </c>
      <c r="D35" s="335"/>
      <c r="E35" s="335"/>
      <c r="F35" s="84"/>
      <c r="G35" s="83" t="s">
        <v>89</v>
      </c>
      <c r="H35" s="59">
        <v>1</v>
      </c>
      <c r="I35" s="4">
        <v>6.4</v>
      </c>
      <c r="J35" s="1"/>
      <c r="K35" s="1"/>
      <c r="L35" s="1"/>
      <c r="M35" s="8"/>
      <c r="N35" s="40">
        <f>ROUND(PRODUCT(H35:M35,Q35),1)</f>
        <v>0</v>
      </c>
      <c r="O35" s="21"/>
      <c r="P35" s="26" t="b">
        <v>0</v>
      </c>
      <c r="Q35" s="26">
        <f t="shared" si="0"/>
        <v>0</v>
      </c>
    </row>
    <row r="36" spans="2:17" ht="17.100000000000001" customHeight="1">
      <c r="B36" s="337"/>
      <c r="C36" s="335" t="s">
        <v>99</v>
      </c>
      <c r="D36" s="335"/>
      <c r="E36" s="335"/>
      <c r="F36" s="84"/>
      <c r="G36" s="308" t="s">
        <v>67</v>
      </c>
      <c r="H36" s="308"/>
      <c r="I36" s="4">
        <v>16.899999999999999</v>
      </c>
      <c r="J36" s="1"/>
      <c r="K36" s="1"/>
      <c r="L36" s="1"/>
      <c r="M36" s="8"/>
      <c r="N36" s="40">
        <f>ROUND(PRODUCT(I36:M36,Q36),1)</f>
        <v>0</v>
      </c>
      <c r="O36" s="21"/>
      <c r="P36" s="26" t="b">
        <v>0</v>
      </c>
      <c r="Q36" s="26">
        <f t="shared" si="0"/>
        <v>0</v>
      </c>
    </row>
    <row r="37" spans="2:17" ht="17.100000000000001" customHeight="1">
      <c r="B37" s="337" t="s">
        <v>119</v>
      </c>
      <c r="C37" s="335" t="s">
        <v>100</v>
      </c>
      <c r="D37" s="335"/>
      <c r="E37" s="335"/>
      <c r="F37" s="84"/>
      <c r="G37" s="308" t="s">
        <v>67</v>
      </c>
      <c r="H37" s="308"/>
      <c r="I37" s="4">
        <v>63.3</v>
      </c>
      <c r="J37" s="1"/>
      <c r="K37" s="1"/>
      <c r="L37" s="1"/>
      <c r="M37" s="8"/>
      <c r="N37" s="40">
        <f>ROUND(PRODUCT(I37:M37,Q37),1)</f>
        <v>0</v>
      </c>
      <c r="O37" s="21"/>
      <c r="P37" s="26" t="b">
        <v>0</v>
      </c>
      <c r="Q37" s="26">
        <f t="shared" si="0"/>
        <v>0</v>
      </c>
    </row>
    <row r="38" spans="2:17" ht="17.100000000000001" customHeight="1">
      <c r="B38" s="337"/>
      <c r="C38" s="335" t="s">
        <v>101</v>
      </c>
      <c r="D38" s="335"/>
      <c r="E38" s="335"/>
      <c r="F38" s="84"/>
      <c r="G38" s="308" t="s">
        <v>67</v>
      </c>
      <c r="H38" s="336"/>
      <c r="I38" s="4">
        <v>48.5</v>
      </c>
      <c r="J38" s="1"/>
      <c r="K38" s="1"/>
      <c r="L38" s="1"/>
      <c r="M38" s="8"/>
      <c r="N38" s="40">
        <f>ROUND(PRODUCT(I38:M38,Q38),1)</f>
        <v>0</v>
      </c>
      <c r="O38" s="21"/>
      <c r="P38" s="26" t="b">
        <v>0</v>
      </c>
      <c r="Q38" s="26">
        <f t="shared" si="0"/>
        <v>0</v>
      </c>
    </row>
    <row r="39" spans="2:17" ht="24.95" customHeight="1">
      <c r="B39" s="337"/>
      <c r="C39" s="335" t="s">
        <v>102</v>
      </c>
      <c r="D39" s="335"/>
      <c r="E39" s="335"/>
      <c r="F39" s="84"/>
      <c r="G39" s="83" t="s">
        <v>120</v>
      </c>
      <c r="H39" s="3">
        <f>$H$43</f>
        <v>19</v>
      </c>
      <c r="I39" s="4">
        <v>1.5</v>
      </c>
      <c r="J39" s="30"/>
      <c r="K39" s="1"/>
      <c r="L39" s="30"/>
      <c r="M39" s="8"/>
      <c r="N39" s="40">
        <f>ROUND(PRODUCT(H39:M39,Q39),1)</f>
        <v>0</v>
      </c>
      <c r="O39" s="21"/>
      <c r="P39" s="26" t="b">
        <v>0</v>
      </c>
      <c r="Q39" s="26">
        <f t="shared" si="0"/>
        <v>0</v>
      </c>
    </row>
    <row r="40" spans="2:17" ht="17.100000000000001" customHeight="1">
      <c r="B40" s="337" t="s">
        <v>121</v>
      </c>
      <c r="C40" s="335" t="s">
        <v>103</v>
      </c>
      <c r="D40" s="335"/>
      <c r="E40" s="335"/>
      <c r="F40" s="84"/>
      <c r="G40" s="308" t="s">
        <v>67</v>
      </c>
      <c r="H40" s="308"/>
      <c r="I40" s="4">
        <v>122.5</v>
      </c>
      <c r="J40" s="1"/>
      <c r="K40" s="1"/>
      <c r="L40" s="1"/>
      <c r="M40" s="8"/>
      <c r="N40" s="40">
        <f>ROUND(PRODUCT(I40:M40,Q40),1)</f>
        <v>122.5</v>
      </c>
      <c r="O40" s="21"/>
      <c r="P40" s="26" t="b">
        <v>1</v>
      </c>
      <c r="Q40" s="26">
        <f t="shared" si="0"/>
        <v>1</v>
      </c>
    </row>
    <row r="41" spans="2:17" ht="24.95" customHeight="1">
      <c r="B41" s="337"/>
      <c r="C41" s="335" t="s">
        <v>408</v>
      </c>
      <c r="D41" s="335"/>
      <c r="E41" s="335"/>
      <c r="F41" s="84"/>
      <c r="G41" s="83" t="s">
        <v>122</v>
      </c>
      <c r="H41" s="107">
        <f>$H$42*22</f>
        <v>418</v>
      </c>
      <c r="I41" s="4">
        <v>2.1</v>
      </c>
      <c r="J41" s="30">
        <f>J9</f>
        <v>0.88</v>
      </c>
      <c r="K41" s="30">
        <f>K20</f>
        <v>1</v>
      </c>
      <c r="L41" s="30"/>
      <c r="M41" s="8" t="e">
        <f>$D$80</f>
        <v>#REF!</v>
      </c>
      <c r="N41" s="40" t="e">
        <f>ROUND(PRODUCT(H41:M41,Q41),1)</f>
        <v>#REF!</v>
      </c>
      <c r="O41" s="21"/>
      <c r="P41" s="26" t="b">
        <v>1</v>
      </c>
      <c r="Q41" s="26">
        <f t="shared" si="0"/>
        <v>1</v>
      </c>
    </row>
    <row r="42" spans="2:17" ht="24.95" customHeight="1">
      <c r="B42" s="337"/>
      <c r="C42" s="335" t="s">
        <v>105</v>
      </c>
      <c r="D42" s="335"/>
      <c r="E42" s="335"/>
      <c r="F42" s="84"/>
      <c r="G42" s="83" t="s">
        <v>120</v>
      </c>
      <c r="H42" s="108">
        <v>19</v>
      </c>
      <c r="I42" s="4">
        <v>6.2</v>
      </c>
      <c r="J42" s="30"/>
      <c r="K42" s="30"/>
      <c r="L42" s="1"/>
      <c r="M42" s="8" t="e">
        <f>M41</f>
        <v>#REF!</v>
      </c>
      <c r="N42" s="40" t="e">
        <f t="shared" ref="N42:N50" si="2">ROUND(PRODUCT(H42:M42,Q42),1)</f>
        <v>#REF!</v>
      </c>
      <c r="O42" s="23"/>
      <c r="P42" s="26" t="b">
        <v>1</v>
      </c>
      <c r="Q42" s="26">
        <f t="shared" si="0"/>
        <v>1</v>
      </c>
    </row>
    <row r="43" spans="2:17" ht="24.95" customHeight="1">
      <c r="B43" s="337"/>
      <c r="C43" s="335" t="s">
        <v>106</v>
      </c>
      <c r="D43" s="335"/>
      <c r="E43" s="335"/>
      <c r="F43" s="84"/>
      <c r="G43" s="83" t="s">
        <v>120</v>
      </c>
      <c r="H43" s="3">
        <f>$H$42</f>
        <v>19</v>
      </c>
      <c r="I43" s="4">
        <v>12</v>
      </c>
      <c r="J43" s="30"/>
      <c r="K43" s="30">
        <f>K20</f>
        <v>1</v>
      </c>
      <c r="L43" s="1"/>
      <c r="M43" s="8" t="e">
        <f>M41</f>
        <v>#REF!</v>
      </c>
      <c r="N43" s="40" t="e">
        <f t="shared" si="2"/>
        <v>#REF!</v>
      </c>
      <c r="O43" s="23"/>
      <c r="P43" s="26" t="b">
        <v>1</v>
      </c>
      <c r="Q43" s="26">
        <f t="shared" si="0"/>
        <v>1</v>
      </c>
    </row>
    <row r="44" spans="2:17" ht="24.95" customHeight="1">
      <c r="B44" s="337"/>
      <c r="C44" s="335" t="s">
        <v>107</v>
      </c>
      <c r="D44" s="335"/>
      <c r="E44" s="335"/>
      <c r="F44" s="84"/>
      <c r="G44" s="83" t="s">
        <v>120</v>
      </c>
      <c r="H44" s="3">
        <f t="shared" ref="H44:H49" si="3">$H$42</f>
        <v>19</v>
      </c>
      <c r="I44" s="4">
        <v>6.9</v>
      </c>
      <c r="J44" s="30">
        <f>J9</f>
        <v>0.88</v>
      </c>
      <c r="K44" s="30">
        <f>K20</f>
        <v>1</v>
      </c>
      <c r="L44" s="30">
        <f>L14</f>
        <v>1</v>
      </c>
      <c r="M44" s="8" t="e">
        <f>M41</f>
        <v>#REF!</v>
      </c>
      <c r="N44" s="40" t="e">
        <f t="shared" si="2"/>
        <v>#REF!</v>
      </c>
      <c r="O44" s="23"/>
      <c r="P44" s="26" t="b">
        <v>1</v>
      </c>
      <c r="Q44" s="26">
        <f t="shared" si="0"/>
        <v>1</v>
      </c>
    </row>
    <row r="45" spans="2:17" ht="24.95" customHeight="1">
      <c r="B45" s="337"/>
      <c r="C45" s="335" t="s">
        <v>108</v>
      </c>
      <c r="D45" s="335"/>
      <c r="E45" s="335"/>
      <c r="F45" s="84"/>
      <c r="G45" s="83" t="s">
        <v>120</v>
      </c>
      <c r="H45" s="3">
        <f t="shared" si="3"/>
        <v>19</v>
      </c>
      <c r="I45" s="4">
        <v>11.7</v>
      </c>
      <c r="J45" s="30"/>
      <c r="K45" s="30">
        <f>K20</f>
        <v>1</v>
      </c>
      <c r="L45" s="1"/>
      <c r="M45" s="8" t="e">
        <f>M41</f>
        <v>#REF!</v>
      </c>
      <c r="N45" s="40" t="e">
        <f t="shared" si="2"/>
        <v>#REF!</v>
      </c>
      <c r="O45" s="23"/>
      <c r="P45" s="26" t="b">
        <v>1</v>
      </c>
      <c r="Q45" s="26">
        <f t="shared" si="0"/>
        <v>1</v>
      </c>
    </row>
    <row r="46" spans="2:17" ht="24.95" customHeight="1">
      <c r="B46" s="337"/>
      <c r="C46" s="335" t="s">
        <v>109</v>
      </c>
      <c r="D46" s="335"/>
      <c r="E46" s="335"/>
      <c r="F46" s="84"/>
      <c r="G46" s="83" t="s">
        <v>120</v>
      </c>
      <c r="H46" s="3">
        <f t="shared" si="3"/>
        <v>19</v>
      </c>
      <c r="I46" s="4">
        <v>12.8</v>
      </c>
      <c r="J46" s="30"/>
      <c r="K46" s="30"/>
      <c r="L46" s="30">
        <f>L14</f>
        <v>1</v>
      </c>
      <c r="M46" s="8" t="e">
        <f>M41</f>
        <v>#REF!</v>
      </c>
      <c r="N46" s="40" t="e">
        <f t="shared" si="2"/>
        <v>#REF!</v>
      </c>
      <c r="O46" s="23"/>
      <c r="P46" s="26" t="b">
        <v>1</v>
      </c>
      <c r="Q46" s="26">
        <f t="shared" si="0"/>
        <v>1</v>
      </c>
    </row>
    <row r="47" spans="2:17" ht="24.95" customHeight="1">
      <c r="B47" s="337"/>
      <c r="C47" s="335" t="s">
        <v>110</v>
      </c>
      <c r="D47" s="335"/>
      <c r="E47" s="335"/>
      <c r="F47" s="84"/>
      <c r="G47" s="83" t="s">
        <v>120</v>
      </c>
      <c r="H47" s="3">
        <f t="shared" si="3"/>
        <v>19</v>
      </c>
      <c r="I47" s="4">
        <v>22</v>
      </c>
      <c r="J47" s="1"/>
      <c r="K47" s="30"/>
      <c r="L47" s="30">
        <f>IF($L$14&gt;1,$L$14,1)</f>
        <v>1</v>
      </c>
      <c r="M47" s="8" t="e">
        <f>IF($M$41&gt;1,$M$41,1)</f>
        <v>#REF!</v>
      </c>
      <c r="N47" s="40" t="e">
        <f t="shared" si="2"/>
        <v>#REF!</v>
      </c>
      <c r="O47" s="23"/>
      <c r="P47" s="26" t="b">
        <v>1</v>
      </c>
      <c r="Q47" s="26">
        <f t="shared" si="0"/>
        <v>1</v>
      </c>
    </row>
    <row r="48" spans="2:17" ht="24.95" customHeight="1">
      <c r="B48" s="337"/>
      <c r="C48" s="335" t="s">
        <v>111</v>
      </c>
      <c r="D48" s="335"/>
      <c r="E48" s="335"/>
      <c r="F48" s="84"/>
      <c r="G48" s="83" t="s">
        <v>120</v>
      </c>
      <c r="H48" s="3">
        <f t="shared" si="3"/>
        <v>19</v>
      </c>
      <c r="I48" s="4">
        <v>3.3</v>
      </c>
      <c r="J48" s="1"/>
      <c r="K48" s="30"/>
      <c r="L48" s="30">
        <f>L14</f>
        <v>1</v>
      </c>
      <c r="M48" s="8" t="e">
        <f>M41</f>
        <v>#REF!</v>
      </c>
      <c r="N48" s="40" t="e">
        <f t="shared" si="2"/>
        <v>#REF!</v>
      </c>
      <c r="O48" s="23"/>
      <c r="P48" s="26" t="b">
        <v>1</v>
      </c>
      <c r="Q48" s="26">
        <f t="shared" si="0"/>
        <v>1</v>
      </c>
    </row>
    <row r="49" spans="2:17" ht="24.95" customHeight="1">
      <c r="B49" s="337"/>
      <c r="C49" s="335" t="s">
        <v>112</v>
      </c>
      <c r="D49" s="335"/>
      <c r="E49" s="335"/>
      <c r="F49" s="84"/>
      <c r="G49" s="83" t="s">
        <v>120</v>
      </c>
      <c r="H49" s="3">
        <f t="shared" si="3"/>
        <v>19</v>
      </c>
      <c r="I49" s="4">
        <v>14</v>
      </c>
      <c r="J49" s="1"/>
      <c r="K49" s="1"/>
      <c r="L49" s="30"/>
      <c r="M49" s="8" t="e">
        <f>M41</f>
        <v>#REF!</v>
      </c>
      <c r="N49" s="40" t="e">
        <f t="shared" si="2"/>
        <v>#REF!</v>
      </c>
      <c r="O49" s="23"/>
      <c r="P49" s="26" t="b">
        <v>1</v>
      </c>
      <c r="Q49" s="26">
        <f t="shared" si="0"/>
        <v>1</v>
      </c>
    </row>
    <row r="50" spans="2:17" ht="17.100000000000001" customHeight="1">
      <c r="B50" s="337"/>
      <c r="C50" s="335" t="s">
        <v>123</v>
      </c>
      <c r="D50" s="335"/>
      <c r="E50" s="335"/>
      <c r="F50" s="84"/>
      <c r="G50" s="83" t="s">
        <v>89</v>
      </c>
      <c r="H50" s="59">
        <v>7</v>
      </c>
      <c r="I50" s="4">
        <v>5.4</v>
      </c>
      <c r="J50" s="1"/>
      <c r="K50" s="1"/>
      <c r="L50" s="1"/>
      <c r="M50" s="8"/>
      <c r="N50" s="40">
        <f t="shared" si="2"/>
        <v>37.799999999999997</v>
      </c>
      <c r="O50" s="24"/>
      <c r="P50" s="26" t="b">
        <v>1</v>
      </c>
      <c r="Q50" s="26">
        <f t="shared" si="0"/>
        <v>1</v>
      </c>
    </row>
    <row r="51" spans="2:17" ht="17.100000000000001" customHeight="1">
      <c r="B51" s="337"/>
      <c r="C51" s="335" t="s">
        <v>113</v>
      </c>
      <c r="D51" s="335"/>
      <c r="E51" s="335"/>
      <c r="F51" s="84"/>
      <c r="G51" s="308" t="s">
        <v>67</v>
      </c>
      <c r="H51" s="336"/>
      <c r="I51" s="4">
        <v>6.1</v>
      </c>
      <c r="J51" s="1"/>
      <c r="K51" s="1"/>
      <c r="L51" s="1"/>
      <c r="M51" s="8"/>
      <c r="N51" s="40">
        <f>ROUND(PRODUCT(I51:M51,Q51),1)</f>
        <v>6.1</v>
      </c>
      <c r="O51" s="23"/>
      <c r="P51" s="26" t="b">
        <v>1</v>
      </c>
      <c r="Q51" s="26">
        <f t="shared" si="0"/>
        <v>1</v>
      </c>
    </row>
    <row r="52" spans="2:17" ht="23.25" customHeight="1">
      <c r="B52" s="337"/>
      <c r="C52" s="335" t="s">
        <v>114</v>
      </c>
      <c r="D52" s="335"/>
      <c r="E52" s="335"/>
      <c r="F52" s="84"/>
      <c r="G52" s="83" t="s">
        <v>120</v>
      </c>
      <c r="H52" s="3">
        <f t="shared" ref="H52" si="4">$H$42</f>
        <v>19</v>
      </c>
      <c r="I52" s="4">
        <v>1.5</v>
      </c>
      <c r="J52" s="30"/>
      <c r="K52" s="1"/>
      <c r="L52" s="1"/>
      <c r="M52" s="8"/>
      <c r="N52" s="40">
        <f>ROUND(PRODUCT(H52:M52,Q52),1)</f>
        <v>0</v>
      </c>
      <c r="O52" s="23"/>
      <c r="P52" s="26" t="b">
        <v>0</v>
      </c>
      <c r="Q52" s="26">
        <f t="shared" si="0"/>
        <v>0</v>
      </c>
    </row>
    <row r="53" spans="2:17" ht="24.95" customHeight="1">
      <c r="B53" s="337"/>
      <c r="C53" s="335" t="s">
        <v>409</v>
      </c>
      <c r="D53" s="335"/>
      <c r="E53" s="335"/>
      <c r="F53" s="84"/>
      <c r="G53" s="83" t="s">
        <v>124</v>
      </c>
      <c r="H53" s="3">
        <f>$H$42/12</f>
        <v>1.5833333333333333</v>
      </c>
      <c r="I53" s="4">
        <v>6.9</v>
      </c>
      <c r="J53" s="1"/>
      <c r="K53" s="1"/>
      <c r="L53" s="1"/>
      <c r="M53" s="8" t="e">
        <f>M41</f>
        <v>#REF!</v>
      </c>
      <c r="N53" s="40" t="e">
        <f>ROUND(PRODUCT(H53:M53,Q53),1)</f>
        <v>#REF!</v>
      </c>
      <c r="O53" s="23"/>
      <c r="P53" s="26" t="b">
        <v>1</v>
      </c>
      <c r="Q53" s="26">
        <f t="shared" si="0"/>
        <v>1</v>
      </c>
    </row>
    <row r="54" spans="2:17" ht="17.100000000000001" customHeight="1">
      <c r="B54" s="337"/>
      <c r="C54" s="335" t="s">
        <v>115</v>
      </c>
      <c r="D54" s="335"/>
      <c r="E54" s="335"/>
      <c r="F54" s="84"/>
      <c r="G54" s="83" t="s">
        <v>89</v>
      </c>
      <c r="H54" s="59">
        <v>2</v>
      </c>
      <c r="I54" s="4">
        <v>5.0999999999999996</v>
      </c>
      <c r="J54" s="1"/>
      <c r="K54" s="1"/>
      <c r="L54" s="1"/>
      <c r="M54" s="8"/>
      <c r="N54" s="40">
        <f>ROUND(PRODUCT(H54:M54,Q54),1)</f>
        <v>0</v>
      </c>
      <c r="O54" s="23"/>
      <c r="P54" s="26" t="b">
        <v>0</v>
      </c>
      <c r="Q54" s="26">
        <f t="shared" si="0"/>
        <v>0</v>
      </c>
    </row>
    <row r="55" spans="2:17" ht="24.95" customHeight="1">
      <c r="B55" s="337"/>
      <c r="C55" s="335" t="s">
        <v>116</v>
      </c>
      <c r="D55" s="335"/>
      <c r="E55" s="335"/>
      <c r="F55" s="84"/>
      <c r="G55" s="83" t="s">
        <v>206</v>
      </c>
      <c r="H55" s="57" t="e">
        <f>#REF!*22</f>
        <v>#REF!</v>
      </c>
      <c r="I55" s="4">
        <v>1.2</v>
      </c>
      <c r="J55" s="1"/>
      <c r="K55" s="1"/>
      <c r="L55" s="1"/>
      <c r="M55" s="8" t="e">
        <f>M41</f>
        <v>#REF!</v>
      </c>
      <c r="N55" s="40" t="e">
        <f>ROUND(PRODUCT(H55:M55,Q55),1)</f>
        <v>#REF!</v>
      </c>
      <c r="O55" s="24"/>
      <c r="P55" s="26" t="b">
        <v>1</v>
      </c>
      <c r="Q55" s="26">
        <f t="shared" si="0"/>
        <v>1</v>
      </c>
    </row>
    <row r="56" spans="2:17" ht="20.100000000000001" customHeight="1">
      <c r="B56" s="305" t="s">
        <v>167</v>
      </c>
      <c r="C56" s="354" t="s">
        <v>208</v>
      </c>
      <c r="D56" s="355"/>
      <c r="E56" s="356"/>
      <c r="F56" s="84"/>
      <c r="G56" s="113" t="s">
        <v>163</v>
      </c>
      <c r="H56" s="58">
        <v>6</v>
      </c>
      <c r="I56" s="4">
        <v>52</v>
      </c>
      <c r="J56" s="1"/>
      <c r="K56" s="1"/>
      <c r="L56" s="1"/>
      <c r="M56" s="8" t="e">
        <f>M41</f>
        <v>#REF!</v>
      </c>
      <c r="N56" s="112" t="e">
        <f>ROUND(PRODUCT(H56:M56,Q56),1)</f>
        <v>#REF!</v>
      </c>
      <c r="O56" s="24"/>
      <c r="P56" s="26" t="b">
        <v>1</v>
      </c>
      <c r="Q56" s="26">
        <f t="shared" si="0"/>
        <v>1</v>
      </c>
    </row>
    <row r="57" spans="2:17" ht="17.100000000000001" customHeight="1">
      <c r="B57" s="306"/>
      <c r="C57" s="335" t="s">
        <v>117</v>
      </c>
      <c r="D57" s="335"/>
      <c r="E57" s="335"/>
      <c r="F57" s="84"/>
      <c r="G57" s="308" t="s">
        <v>67</v>
      </c>
      <c r="H57" s="336"/>
      <c r="I57" s="4">
        <v>40.6</v>
      </c>
      <c r="J57" s="1"/>
      <c r="K57" s="1"/>
      <c r="L57" s="1"/>
      <c r="M57" s="8"/>
      <c r="N57" s="40">
        <f>ROUND(PRODUCT(I57:M57,Q57),1)</f>
        <v>40.6</v>
      </c>
      <c r="O57" s="21"/>
      <c r="P57" s="26" t="b">
        <v>1</v>
      </c>
      <c r="Q57" s="26">
        <f t="shared" si="0"/>
        <v>1</v>
      </c>
    </row>
    <row r="58" spans="2:17" ht="17.100000000000001" customHeight="1">
      <c r="B58" s="306"/>
      <c r="C58" s="335" t="s">
        <v>118</v>
      </c>
      <c r="D58" s="335"/>
      <c r="E58" s="335"/>
      <c r="F58" s="84"/>
      <c r="G58" s="308" t="s">
        <v>67</v>
      </c>
      <c r="H58" s="336"/>
      <c r="I58" s="4">
        <v>20.8</v>
      </c>
      <c r="J58" s="1"/>
      <c r="K58" s="1"/>
      <c r="L58" s="1"/>
      <c r="M58" s="8"/>
      <c r="N58" s="40">
        <f t="shared" ref="N58:N59" si="5">ROUND(PRODUCT(I58:M58,Q58),1)</f>
        <v>0</v>
      </c>
      <c r="O58" s="21"/>
      <c r="P58" s="26" t="b">
        <v>0</v>
      </c>
      <c r="Q58" s="26">
        <f t="shared" si="0"/>
        <v>0</v>
      </c>
    </row>
    <row r="59" spans="2:17" ht="24.95" customHeight="1" thickBot="1">
      <c r="B59" s="307"/>
      <c r="C59" s="324" t="s">
        <v>134</v>
      </c>
      <c r="D59" s="324"/>
      <c r="E59" s="324"/>
      <c r="F59" s="88"/>
      <c r="G59" s="325" t="s">
        <v>67</v>
      </c>
      <c r="H59" s="326"/>
      <c r="I59" s="41">
        <v>28</v>
      </c>
      <c r="J59" s="42"/>
      <c r="K59" s="42"/>
      <c r="L59" s="42"/>
      <c r="M59" s="43"/>
      <c r="N59" s="44">
        <f t="shared" si="5"/>
        <v>28</v>
      </c>
      <c r="O59" s="21"/>
      <c r="P59" s="26" t="b">
        <v>1</v>
      </c>
      <c r="Q59" s="26">
        <f t="shared" si="0"/>
        <v>1</v>
      </c>
    </row>
    <row r="60" spans="2:17" ht="15" customHeight="1">
      <c r="B60" s="36"/>
      <c r="C60" s="10"/>
      <c r="D60" s="10"/>
      <c r="E60" s="10"/>
      <c r="F60" s="11"/>
      <c r="G60" s="11"/>
      <c r="H60" s="12"/>
      <c r="I60" s="13"/>
      <c r="J60" s="14"/>
      <c r="K60" s="14"/>
      <c r="L60" s="14"/>
      <c r="M60" s="9"/>
      <c r="N60" s="9"/>
      <c r="O60" s="21"/>
    </row>
    <row r="61" spans="2:17" ht="15" customHeight="1" thickBot="1">
      <c r="B61" s="36" t="s">
        <v>159</v>
      </c>
      <c r="C61" s="10"/>
      <c r="D61" s="10"/>
      <c r="E61" s="10"/>
      <c r="F61" s="11"/>
      <c r="G61" s="11"/>
      <c r="H61" s="12"/>
      <c r="I61" s="13"/>
      <c r="J61" s="14"/>
      <c r="K61" s="14"/>
      <c r="L61" s="14"/>
      <c r="M61" s="9"/>
      <c r="N61" s="9"/>
      <c r="O61" s="21"/>
    </row>
    <row r="62" spans="2:17" ht="17.100000000000001" customHeight="1">
      <c r="B62" s="327" t="s">
        <v>155</v>
      </c>
      <c r="C62" s="89" t="s">
        <v>148</v>
      </c>
      <c r="D62" s="330" t="s">
        <v>149</v>
      </c>
      <c r="E62" s="330"/>
      <c r="F62" s="330"/>
      <c r="G62" s="331" t="e">
        <f>SUM(N5:N39)+SUM(N56:N59)</f>
        <v>#REF!</v>
      </c>
      <c r="H62" s="332"/>
      <c r="J62" s="26"/>
      <c r="K62" s="26"/>
      <c r="L62" s="26"/>
      <c r="M62" s="34"/>
    </row>
    <row r="63" spans="2:17" ht="17.100000000000001" customHeight="1">
      <c r="B63" s="328"/>
      <c r="C63" s="309" t="s">
        <v>150</v>
      </c>
      <c r="D63" s="309" t="s">
        <v>149</v>
      </c>
      <c r="E63" s="309"/>
      <c r="F63" s="309"/>
      <c r="G63" s="333" t="e">
        <f>G65-G64</f>
        <v>#REF!</v>
      </c>
      <c r="H63" s="334"/>
      <c r="J63" s="35"/>
      <c r="K63" s="26"/>
      <c r="L63" s="26"/>
      <c r="M63" s="34"/>
    </row>
    <row r="64" spans="2:17" ht="17.100000000000001" customHeight="1">
      <c r="B64" s="328"/>
      <c r="C64" s="309"/>
      <c r="D64" s="309" t="s">
        <v>151</v>
      </c>
      <c r="E64" s="309"/>
      <c r="F64" s="309"/>
      <c r="G64" s="333" t="e">
        <f>G65*IF(선택!B2=1,10%,IF(선택!B2=2,15%,20%))</f>
        <v>#REF!</v>
      </c>
      <c r="H64" s="334"/>
      <c r="I64" s="45">
        <f>IF(선택!B2=1,10%,IF(선택!B2=2,15%,20%))</f>
        <v>0.1</v>
      </c>
      <c r="J64" s="35"/>
      <c r="K64" s="26"/>
      <c r="L64" s="26"/>
      <c r="M64" s="34"/>
    </row>
    <row r="65" spans="2:13" ht="17.100000000000001" customHeight="1">
      <c r="B65" s="328"/>
      <c r="C65" s="309"/>
      <c r="D65" s="309" t="s">
        <v>160</v>
      </c>
      <c r="E65" s="309"/>
      <c r="F65" s="309"/>
      <c r="G65" s="310" t="e">
        <f>IF(선택!AB2=2,SUM(N40:N55)*0.8,SUM(N40:N55))</f>
        <v>#REF!</v>
      </c>
      <c r="H65" s="311"/>
      <c r="I65" s="46" t="str">
        <f>IF(선택!AB2=2,"20%감하여 적용","")</f>
        <v/>
      </c>
      <c r="J65" s="26"/>
      <c r="K65" s="26"/>
      <c r="L65" s="26"/>
      <c r="M65" s="34"/>
    </row>
    <row r="66" spans="2:13" ht="17.100000000000001" customHeight="1" thickBot="1">
      <c r="B66" s="329"/>
      <c r="C66" s="312" t="s">
        <v>161</v>
      </c>
      <c r="D66" s="312"/>
      <c r="E66" s="312"/>
      <c r="F66" s="312"/>
      <c r="G66" s="313" t="e">
        <f>G62+G65</f>
        <v>#REF!</v>
      </c>
      <c r="H66" s="314"/>
      <c r="J66" s="26"/>
      <c r="K66" s="26"/>
      <c r="L66" s="26"/>
      <c r="M66" s="34"/>
    </row>
    <row r="67" spans="2:13" ht="17.100000000000001" customHeight="1" thickTop="1">
      <c r="B67" s="315" t="s">
        <v>156</v>
      </c>
      <c r="C67" s="317" t="s">
        <v>152</v>
      </c>
      <c r="D67" s="317"/>
      <c r="E67" s="317"/>
      <c r="F67" s="317"/>
      <c r="G67" s="318" t="e">
        <f>ROUNDUP((G62+G63)/22,2)</f>
        <v>#REF!</v>
      </c>
      <c r="H67" s="319"/>
      <c r="I67" s="25" t="s">
        <v>157</v>
      </c>
      <c r="J67" s="35"/>
      <c r="K67" s="26"/>
      <c r="L67" s="26"/>
      <c r="M67" s="34"/>
    </row>
    <row r="68" spans="2:13" ht="17.100000000000001" customHeight="1">
      <c r="B68" s="315"/>
      <c r="C68" s="320" t="s">
        <v>153</v>
      </c>
      <c r="D68" s="320"/>
      <c r="E68" s="320"/>
      <c r="F68" s="320"/>
      <c r="G68" s="321" t="e">
        <f>ROUNDUP(G64/22,2)</f>
        <v>#REF!</v>
      </c>
      <c r="H68" s="322"/>
      <c r="I68" s="25" t="s">
        <v>158</v>
      </c>
      <c r="J68" s="35"/>
      <c r="K68" s="26"/>
      <c r="L68" s="26"/>
      <c r="M68" s="34"/>
    </row>
    <row r="69" spans="2:13" ht="17.100000000000001" customHeight="1" thickBot="1">
      <c r="B69" s="316"/>
      <c r="C69" s="323" t="s">
        <v>162</v>
      </c>
      <c r="D69" s="323"/>
      <c r="E69" s="323"/>
      <c r="F69" s="323"/>
      <c r="G69" s="299" t="e">
        <f>SUM(G67:H68)</f>
        <v>#REF!</v>
      </c>
      <c r="H69" s="300"/>
      <c r="J69" s="35"/>
      <c r="K69" s="26"/>
      <c r="L69" s="26"/>
      <c r="M69" s="34"/>
    </row>
    <row r="70" spans="2:13" ht="17.100000000000001" customHeight="1"/>
    <row r="71" spans="2:13" ht="17.100000000000001" customHeight="1">
      <c r="B71" s="33" t="s">
        <v>154</v>
      </c>
    </row>
    <row r="72" spans="2:13" ht="17.100000000000001" customHeight="1">
      <c r="B72" s="86" t="s">
        <v>135</v>
      </c>
      <c r="C72" s="86" t="s">
        <v>137</v>
      </c>
    </row>
    <row r="73" spans="2:13" ht="17.100000000000001" customHeight="1">
      <c r="B73" s="86" t="s">
        <v>128</v>
      </c>
      <c r="C73" s="111">
        <v>0.88</v>
      </c>
    </row>
    <row r="74" spans="2:13" ht="17.100000000000001" customHeight="1">
      <c r="B74" s="86" t="s">
        <v>133</v>
      </c>
      <c r="C74" s="56">
        <v>1</v>
      </c>
    </row>
    <row r="75" spans="2:13" ht="17.100000000000001" customHeight="1">
      <c r="B75" s="86" t="s">
        <v>170</v>
      </c>
      <c r="C75" s="56">
        <v>1</v>
      </c>
    </row>
    <row r="76" spans="2:13" ht="17.100000000000001" customHeight="1">
      <c r="B76" s="16" t="s">
        <v>138</v>
      </c>
      <c r="C76" s="29"/>
    </row>
    <row r="77" spans="2:13" ht="17.100000000000001" customHeight="1"/>
    <row r="78" spans="2:13" ht="17.100000000000001" customHeight="1">
      <c r="B78" s="33" t="s">
        <v>141</v>
      </c>
    </row>
    <row r="79" spans="2:13" ht="17.100000000000001" customHeight="1">
      <c r="B79" s="294" t="s">
        <v>188</v>
      </c>
      <c r="C79" s="294"/>
      <c r="D79" s="86" t="s">
        <v>189</v>
      </c>
      <c r="F79" s="291"/>
      <c r="G79" s="291"/>
    </row>
    <row r="80" spans="2:13" ht="17.100000000000001" customHeight="1">
      <c r="B80" s="350" t="s">
        <v>198</v>
      </c>
      <c r="C80" s="72" t="s">
        <v>190</v>
      </c>
      <c r="D80" s="73" t="e">
        <f>D84+D85+D87+D89</f>
        <v>#REF!</v>
      </c>
      <c r="F80" s="87"/>
      <c r="G80" s="87"/>
    </row>
    <row r="81" spans="2:25" ht="17.100000000000001" customHeight="1">
      <c r="B81" s="351"/>
      <c r="C81" s="72" t="s">
        <v>191</v>
      </c>
      <c r="D81" s="73" t="e">
        <f>D86+D88+D90</f>
        <v>#REF!</v>
      </c>
      <c r="F81" s="87"/>
      <c r="G81" s="87"/>
    </row>
    <row r="82" spans="2:25" ht="17.100000000000001" customHeight="1">
      <c r="B82" s="26"/>
      <c r="C82" s="76"/>
      <c r="D82" s="74"/>
      <c r="F82" s="87"/>
      <c r="G82" s="87"/>
    </row>
    <row r="83" spans="2:25" ht="17.100000000000001" customHeight="1">
      <c r="B83" s="78" t="s">
        <v>202</v>
      </c>
      <c r="C83" s="77"/>
      <c r="D83" s="75"/>
      <c r="E83" s="20"/>
      <c r="F83" s="87"/>
      <c r="G83" s="87"/>
    </row>
    <row r="84" spans="2:25" ht="17.100000000000001" customHeight="1">
      <c r="B84" s="242" t="s">
        <v>415</v>
      </c>
      <c r="C84" s="235" t="s">
        <v>185</v>
      </c>
      <c r="D84" s="236" t="e">
        <f>(0.011*$C$93*(1-0.0025*$C$93)+($C$94+($C$95)+0.2)*($C$93*0.2))*$Q$84</f>
        <v>#REF!</v>
      </c>
      <c r="E84" s="20"/>
      <c r="F84" s="239"/>
      <c r="G84" s="239"/>
      <c r="P84" s="241" t="b">
        <v>1</v>
      </c>
      <c r="Q84" s="241">
        <f t="shared" ref="Q84" si="6">IF(P84=TRUE,1,0)</f>
        <v>1</v>
      </c>
      <c r="X84" s="241" t="b">
        <v>1</v>
      </c>
      <c r="Y84" s="241">
        <f t="shared" ref="Y84" si="7">IF(X84=TRUE,1,0)</f>
        <v>1</v>
      </c>
    </row>
    <row r="85" spans="2:25" ht="17.100000000000001" customHeight="1">
      <c r="B85" s="358" t="s">
        <v>226</v>
      </c>
      <c r="C85" s="240" t="s">
        <v>136</v>
      </c>
      <c r="D85" s="37" t="e">
        <f>(0.011*$C$93*(1-0.0025*$C$93)+$C$94+($C$95)+0.2)*$Q$85</f>
        <v>#REF!</v>
      </c>
      <c r="F85" s="291"/>
      <c r="G85" s="291"/>
      <c r="P85" s="241" t="b">
        <v>0</v>
      </c>
      <c r="Q85" s="241">
        <f t="shared" ref="Q85" si="8">IF(P85=TRUE,1,0)</f>
        <v>0</v>
      </c>
    </row>
    <row r="86" spans="2:25" ht="17.100000000000001" customHeight="1">
      <c r="B86" s="359"/>
      <c r="C86" s="90" t="s">
        <v>142</v>
      </c>
      <c r="D86" s="37" t="e">
        <f>(0.015*$C$93*(1-0.0011*$C$93))*$Q$85</f>
        <v>#REF!</v>
      </c>
      <c r="F86" s="291"/>
      <c r="G86" s="291"/>
    </row>
    <row r="87" spans="2:25" ht="17.100000000000001" customHeight="1">
      <c r="B87" s="358" t="s">
        <v>187</v>
      </c>
      <c r="C87" s="90" t="s">
        <v>185</v>
      </c>
      <c r="D87" s="37" t="e">
        <f>(0.011*200*(1-0.0025*200)+$C$94+($C$95)+0.2)*$Q$89</f>
        <v>#REF!</v>
      </c>
      <c r="F87" s="291"/>
      <c r="G87" s="291"/>
    </row>
    <row r="88" spans="2:25" ht="17.100000000000001" customHeight="1">
      <c r="B88" s="359"/>
      <c r="C88" s="90" t="s">
        <v>186</v>
      </c>
      <c r="D88" s="37">
        <f>(0.015*200*(1-0.0011*200))*$Q$89</f>
        <v>0</v>
      </c>
      <c r="F88" s="291"/>
      <c r="G88" s="291"/>
    </row>
    <row r="89" spans="2:25" ht="17.100000000000001" customHeight="1">
      <c r="B89" s="358" t="s">
        <v>177</v>
      </c>
      <c r="C89" s="90" t="s">
        <v>136</v>
      </c>
      <c r="D89" s="37" t="e">
        <f>(($C$93-200)/250)*$Q$89</f>
        <v>#REF!</v>
      </c>
      <c r="F89" s="291"/>
      <c r="G89" s="291"/>
      <c r="P89" s="26" t="b">
        <v>0</v>
      </c>
      <c r="Q89" s="26">
        <f t="shared" ref="Q89" si="9">IF(P89=TRUE,1,0)</f>
        <v>0</v>
      </c>
    </row>
    <row r="90" spans="2:25" ht="17.100000000000001" customHeight="1">
      <c r="B90" s="359"/>
      <c r="C90" s="90" t="s">
        <v>142</v>
      </c>
      <c r="D90" s="37" t="e">
        <f>(($C$93-200)/250)*$Q$89</f>
        <v>#REF!</v>
      </c>
      <c r="F90" s="292"/>
      <c r="G90" s="292"/>
    </row>
    <row r="91" spans="2:25" ht="17.100000000000001" customHeight="1">
      <c r="B91" s="15"/>
      <c r="C91" s="15"/>
      <c r="D91" s="60"/>
    </row>
    <row r="92" spans="2:25" ht="17.100000000000001" customHeight="1">
      <c r="B92" s="25" t="s">
        <v>203</v>
      </c>
    </row>
    <row r="93" spans="2:25" ht="17.100000000000001" customHeight="1">
      <c r="B93" s="62" t="s">
        <v>139</v>
      </c>
      <c r="C93" s="109" t="e">
        <f>#REF!/1.1/10^9</f>
        <v>#REF!</v>
      </c>
      <c r="D93" s="19" t="s">
        <v>193</v>
      </c>
      <c r="E93" s="106" t="e">
        <f>C93*10</f>
        <v>#REF!</v>
      </c>
      <c r="F93" s="19" t="s">
        <v>222</v>
      </c>
      <c r="L93"/>
    </row>
    <row r="94" spans="2:25" ht="17.100000000000001" customHeight="1">
      <c r="B94" s="63" t="s">
        <v>172</v>
      </c>
      <c r="C94" s="32" t="e">
        <f>((C108-#REF!)/C108)*0.1</f>
        <v>#REF!</v>
      </c>
      <c r="D94" s="19"/>
    </row>
    <row r="95" spans="2:25" ht="17.100000000000001" customHeight="1">
      <c r="B95" s="63" t="s">
        <v>175</v>
      </c>
      <c r="C95" s="67" t="e">
        <f>F99</f>
        <v>#REF!</v>
      </c>
      <c r="D95" s="19"/>
      <c r="X95" s="25" t="b">
        <v>0</v>
      </c>
    </row>
    <row r="96" spans="2:25" ht="17.100000000000001" customHeight="1">
      <c r="B96" s="61" t="s">
        <v>192</v>
      </c>
    </row>
    <row r="97" spans="2:17" ht="17.100000000000001" customHeight="1">
      <c r="B97" s="25" t="s">
        <v>182</v>
      </c>
    </row>
    <row r="98" spans="2:17" ht="24" customHeight="1">
      <c r="B98" s="86" t="s">
        <v>184</v>
      </c>
      <c r="C98" s="68" t="s">
        <v>209</v>
      </c>
      <c r="D98" s="68" t="s">
        <v>210</v>
      </c>
      <c r="E98" s="86" t="s">
        <v>180</v>
      </c>
      <c r="F98" s="294" t="s">
        <v>174</v>
      </c>
      <c r="G98" s="294"/>
      <c r="H98" s="294"/>
    </row>
    <row r="99" spans="2:17" ht="17.100000000000001" customHeight="1">
      <c r="B99" s="5" t="s">
        <v>213</v>
      </c>
      <c r="C99" s="64" t="e">
        <f>#REF!/1.1*10^(-8)</f>
        <v>#REF!</v>
      </c>
      <c r="D99" s="70" t="e">
        <f>$E$93</f>
        <v>#REF!</v>
      </c>
      <c r="E99" s="19">
        <v>0.1</v>
      </c>
      <c r="F99" s="357" t="e">
        <f>E99*(C99/D99)*Q99</f>
        <v>#REF!</v>
      </c>
      <c r="G99" s="357"/>
      <c r="H99" s="357"/>
      <c r="P99" s="26" t="b">
        <v>1</v>
      </c>
      <c r="Q99" s="26">
        <f t="shared" ref="Q99" si="10">IF(P99=TRUE,1,0)</f>
        <v>1</v>
      </c>
    </row>
    <row r="100" spans="2:17" ht="17.100000000000001" customHeight="1">
      <c r="B100" s="25" t="s">
        <v>214</v>
      </c>
    </row>
    <row r="101" spans="2:17" ht="17.100000000000001" customHeight="1">
      <c r="B101" s="25" t="s">
        <v>211</v>
      </c>
    </row>
    <row r="102" spans="2:17" ht="17.100000000000001" customHeight="1"/>
    <row r="103" spans="2:17" ht="17.100000000000001" customHeight="1">
      <c r="B103" s="25" t="s">
        <v>143</v>
      </c>
      <c r="I103" s="25" t="e">
        <f>C99/D99</f>
        <v>#REF!</v>
      </c>
    </row>
    <row r="104" spans="2:17" ht="17.100000000000001" customHeight="1">
      <c r="B104" s="86" t="s">
        <v>144</v>
      </c>
      <c r="C104" s="90" t="e">
        <f>IF(E93&lt;30,10,IF(E93&lt;50,14,IF(E93&lt;70,50,IF(E93&lt;100,70,IF(E93&lt;150,100,IF(E93&lt;200,150,IF(E93&lt;300,200,IF(E93&lt;400,300,IF(E93&lt;500,400,IF(E93&lt;700,500,IF(E93&lt;1000,700,IF(E93&gt;=1000,1000))))))))))))</f>
        <v>#REF!</v>
      </c>
      <c r="D104" s="19" t="s">
        <v>196</v>
      </c>
    </row>
    <row r="105" spans="2:17" ht="17.100000000000001" customHeight="1">
      <c r="B105" s="86" t="s">
        <v>145</v>
      </c>
      <c r="C105" s="90" t="e">
        <f>IF(E93&lt;10,10,IF(E93&lt;30,14,IF(E93&lt;50,50,IF(E93&lt;70,70,IF(E93&lt;100,100,IF(E93&lt;150,150,IF(E93&lt;200,200,IF(E93&lt;300,300,IF(E93&lt;400,400,IF(E93&lt;500,500,IF(E93&lt;700,700,IF(E93&lt;1000,1000,IF(E93&gt;=1000,1000)))))))))))))</f>
        <v>#REF!</v>
      </c>
      <c r="D105" s="19" t="s">
        <v>196</v>
      </c>
    </row>
    <row r="106" spans="2:17" ht="17.100000000000001" customHeight="1">
      <c r="B106" s="86" t="s">
        <v>146</v>
      </c>
      <c r="C106" s="90" t="e">
        <f>IF(E93&lt;30,10,IF(E93&lt;50,14,IF(E93&lt;70,17,IF(E93&lt;100,24,IF(E93&lt;150,28,IF(E93&lt;200,30,IF(E93&lt;300,37,IF(E93&lt;400,38,IF(E93&lt;500,38,IF(E93&lt;700,39,IF(E93&lt;1000,45,IF(E93&gt;=1000,54))))))))))))</f>
        <v>#REF!</v>
      </c>
      <c r="D106" s="19" t="s">
        <v>197</v>
      </c>
    </row>
    <row r="107" spans="2:17" ht="17.100000000000001" customHeight="1">
      <c r="B107" s="86" t="s">
        <v>140</v>
      </c>
      <c r="C107" s="90" t="e">
        <f>IF(E93&lt;10,10,IF(E93&lt;30,14,IF(E93&lt;50,17,IF(E93&lt;70,24,IF(E93&lt;100,28,IF(E93&lt;150,30,IF(E93&lt;200,37,IF(E93&lt;300,38,IF(E93&lt;400,38,IF(E93&lt;500,39,IF(E93&lt;700,45,IF(E93&lt;1000,54,IF(E93&gt;=1000,54)))))))))))))</f>
        <v>#REF!</v>
      </c>
      <c r="D107" s="19" t="s">
        <v>197</v>
      </c>
    </row>
    <row r="108" spans="2:17" ht="17.100000000000001" customHeight="1">
      <c r="B108" s="86" t="s">
        <v>147</v>
      </c>
      <c r="C108" s="90" t="e">
        <f>IF(E93&lt;=10,10,IF(E93&gt;=1000,54,C106-(E93-C104)*(C106-C107)/(C105-C104)))</f>
        <v>#REF!</v>
      </c>
      <c r="D108" s="19" t="s">
        <v>197</v>
      </c>
    </row>
    <row r="109" spans="2:17" ht="17.100000000000001" customHeight="1"/>
    <row r="110" spans="2:17" ht="17.100000000000001" customHeight="1"/>
    <row r="111" spans="2:17" ht="17.100000000000001" customHeight="1"/>
    <row r="112" spans="2:17" ht="17.100000000000001" customHeight="1"/>
    <row r="113" ht="17.100000000000001" customHeight="1"/>
    <row r="114" ht="17.100000000000001" customHeight="1"/>
    <row r="115" ht="17.100000000000001" customHeight="1"/>
    <row r="116" ht="17.100000000000001" customHeight="1"/>
    <row r="117" ht="17.100000000000001" customHeight="1"/>
    <row r="118" ht="17.100000000000001" customHeight="1"/>
    <row r="119" ht="17.100000000000001" customHeight="1"/>
    <row r="120" ht="17.100000000000001" customHeight="1"/>
    <row r="121" ht="17.100000000000001" customHeight="1"/>
    <row r="122" ht="17.100000000000001" customHeight="1"/>
    <row r="123" ht="17.100000000000001" customHeight="1"/>
    <row r="124" ht="17.100000000000001" customHeight="1"/>
    <row r="125" ht="17.100000000000001" customHeight="1"/>
    <row r="126" ht="17.100000000000001" customHeight="1"/>
    <row r="127" ht="17.100000000000001" customHeight="1"/>
    <row r="128" ht="17.100000000000001" customHeight="1"/>
    <row r="129" ht="17.100000000000001" customHeight="1"/>
    <row r="130" ht="17.100000000000001" customHeight="1"/>
    <row r="131" ht="17.100000000000001" customHeight="1"/>
    <row r="132" ht="17.100000000000001" customHeight="1"/>
    <row r="133" ht="17.100000000000001" customHeight="1"/>
    <row r="134" ht="17.100000000000001" customHeight="1"/>
    <row r="135" ht="17.100000000000001" customHeight="1"/>
    <row r="136" ht="17.100000000000001" customHeight="1"/>
    <row r="137" ht="17.100000000000001" customHeight="1"/>
    <row r="138" ht="17.100000000000001" customHeight="1"/>
    <row r="139" ht="17.100000000000001" customHeight="1"/>
  </sheetData>
  <protectedRanges>
    <protectedRange password="CF7E" sqref="O1:R83 O85:R1048576" name="범위1"/>
    <protectedRange password="CF7E" sqref="X84:Y84" name="범위1_2"/>
    <protectedRange password="CF7E" sqref="O84:R84" name="범위1_1_2"/>
  </protectedRanges>
  <mergeCells count="134">
    <mergeCell ref="C56:E56"/>
    <mergeCell ref="G64:H64"/>
    <mergeCell ref="D65:F65"/>
    <mergeCell ref="G65:H65"/>
    <mergeCell ref="F98:H98"/>
    <mergeCell ref="F99:H99"/>
    <mergeCell ref="B87:B88"/>
    <mergeCell ref="F87:G87"/>
    <mergeCell ref="F88:G88"/>
    <mergeCell ref="B89:B90"/>
    <mergeCell ref="F89:G89"/>
    <mergeCell ref="F90:G90"/>
    <mergeCell ref="C69:F69"/>
    <mergeCell ref="G69:H69"/>
    <mergeCell ref="B79:C79"/>
    <mergeCell ref="F79:G79"/>
    <mergeCell ref="B80:B81"/>
    <mergeCell ref="B85:B86"/>
    <mergeCell ref="F85:G85"/>
    <mergeCell ref="F86:G86"/>
    <mergeCell ref="C66:F66"/>
    <mergeCell ref="G66:H66"/>
    <mergeCell ref="B67:B69"/>
    <mergeCell ref="C67:F67"/>
    <mergeCell ref="G67:H67"/>
    <mergeCell ref="C68:F68"/>
    <mergeCell ref="G68:H68"/>
    <mergeCell ref="G58:H58"/>
    <mergeCell ref="C59:E59"/>
    <mergeCell ref="G59:H59"/>
    <mergeCell ref="B62:B66"/>
    <mergeCell ref="D62:F62"/>
    <mergeCell ref="G62:H62"/>
    <mergeCell ref="C63:C65"/>
    <mergeCell ref="D63:F63"/>
    <mergeCell ref="G63:H63"/>
    <mergeCell ref="D64:F64"/>
    <mergeCell ref="C32:E32"/>
    <mergeCell ref="C53:E53"/>
    <mergeCell ref="C54:E54"/>
    <mergeCell ref="C55:E55"/>
    <mergeCell ref="B56:B59"/>
    <mergeCell ref="C57:E57"/>
    <mergeCell ref="G57:H57"/>
    <mergeCell ref="C58:E58"/>
    <mergeCell ref="C48:E48"/>
    <mergeCell ref="C49:E49"/>
    <mergeCell ref="C50:E50"/>
    <mergeCell ref="C51:E51"/>
    <mergeCell ref="G51:H51"/>
    <mergeCell ref="C52:E52"/>
    <mergeCell ref="B40:B55"/>
    <mergeCell ref="C40:E40"/>
    <mergeCell ref="G40:H40"/>
    <mergeCell ref="C41:E41"/>
    <mergeCell ref="C42:E42"/>
    <mergeCell ref="C43:E43"/>
    <mergeCell ref="C44:E44"/>
    <mergeCell ref="C45:E45"/>
    <mergeCell ref="C46:E46"/>
    <mergeCell ref="C47:E47"/>
    <mergeCell ref="C18:E18"/>
    <mergeCell ref="G18:H18"/>
    <mergeCell ref="B37:B39"/>
    <mergeCell ref="C37:E37"/>
    <mergeCell ref="G37:H37"/>
    <mergeCell ref="C38:E38"/>
    <mergeCell ref="G38:H38"/>
    <mergeCell ref="C39:E39"/>
    <mergeCell ref="C33:E33"/>
    <mergeCell ref="G33:H33"/>
    <mergeCell ref="C34:E34"/>
    <mergeCell ref="G34:H34"/>
    <mergeCell ref="C35:E35"/>
    <mergeCell ref="C36:E36"/>
    <mergeCell ref="G36:H36"/>
    <mergeCell ref="B27:B36"/>
    <mergeCell ref="C27:E27"/>
    <mergeCell ref="G27:H27"/>
    <mergeCell ref="C28:E28"/>
    <mergeCell ref="C29:E29"/>
    <mergeCell ref="G29:H29"/>
    <mergeCell ref="C30:E30"/>
    <mergeCell ref="G30:H30"/>
    <mergeCell ref="C31:E31"/>
    <mergeCell ref="B19:B26"/>
    <mergeCell ref="C19:E19"/>
    <mergeCell ref="G19:H19"/>
    <mergeCell ref="C20:E20"/>
    <mergeCell ref="C21:E21"/>
    <mergeCell ref="G21:H21"/>
    <mergeCell ref="C22:E22"/>
    <mergeCell ref="B13:B18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22:H22"/>
    <mergeCell ref="C23:E23"/>
    <mergeCell ref="C24:E24"/>
    <mergeCell ref="C25:E25"/>
    <mergeCell ref="G25:H25"/>
    <mergeCell ref="C26:E26"/>
    <mergeCell ref="G17:H17"/>
    <mergeCell ref="C11:C12"/>
    <mergeCell ref="D11:E11"/>
    <mergeCell ref="G11:H11"/>
    <mergeCell ref="D12:E12"/>
    <mergeCell ref="G12:H12"/>
    <mergeCell ref="B5:B12"/>
    <mergeCell ref="C5:E5"/>
    <mergeCell ref="G5:H5"/>
    <mergeCell ref="C6:E6"/>
    <mergeCell ref="G6:H6"/>
    <mergeCell ref="C7:E7"/>
    <mergeCell ref="G7:H7"/>
    <mergeCell ref="C8:E8"/>
    <mergeCell ref="G8:H8"/>
    <mergeCell ref="C9:E9"/>
    <mergeCell ref="B1:N1"/>
    <mergeCell ref="B3:E3"/>
    <mergeCell ref="F3:F4"/>
    <mergeCell ref="G3:H4"/>
    <mergeCell ref="J3:L3"/>
    <mergeCell ref="M3:M4"/>
    <mergeCell ref="N3:N4"/>
    <mergeCell ref="C4:E4"/>
    <mergeCell ref="C10:E10"/>
    <mergeCell ref="G10:H10"/>
  </mergeCells>
  <phoneticPr fontId="5" type="noConversion"/>
  <conditionalFormatting sqref="B60:B61 B5:B10 B19:B26 B37:B56">
    <cfRule type="expression" dxfId="136" priority="69">
      <formula>#REF!=2</formula>
    </cfRule>
  </conditionalFormatting>
  <conditionalFormatting sqref="B13:B18 B27:B36">
    <cfRule type="expression" dxfId="135" priority="67">
      <formula>#REF!=2</formula>
    </cfRule>
    <cfRule type="expression" dxfId="134" priority="68">
      <formula>#REF!=2</formula>
    </cfRule>
  </conditionalFormatting>
  <conditionalFormatting sqref="C11:C12">
    <cfRule type="expression" dxfId="133" priority="66">
      <formula>AND($Q$11=0,$Q$12=0)</formula>
    </cfRule>
  </conditionalFormatting>
  <conditionalFormatting sqref="C5:N5">
    <cfRule type="expression" dxfId="132" priority="65">
      <formula>$Q$5=0</formula>
    </cfRule>
  </conditionalFormatting>
  <conditionalFormatting sqref="C6:N6">
    <cfRule type="expression" dxfId="131" priority="64">
      <formula>$Q$6=0</formula>
    </cfRule>
  </conditionalFormatting>
  <conditionalFormatting sqref="C7:N7">
    <cfRule type="expression" dxfId="130" priority="63">
      <formula>$Q$7=0</formula>
    </cfRule>
  </conditionalFormatting>
  <conditionalFormatting sqref="D11:N11">
    <cfRule type="expression" dxfId="129" priority="62">
      <formula>$Q$11=0</formula>
    </cfRule>
  </conditionalFormatting>
  <conditionalFormatting sqref="D12:N12">
    <cfRule type="expression" dxfId="128" priority="61">
      <formula>$Q$12=0</formula>
    </cfRule>
  </conditionalFormatting>
  <conditionalFormatting sqref="C10:N10">
    <cfRule type="expression" dxfId="127" priority="60">
      <formula>$Q$10=0</formula>
    </cfRule>
  </conditionalFormatting>
  <conditionalFormatting sqref="C13:N13">
    <cfRule type="expression" dxfId="126" priority="59">
      <formula>$Q$13=0</formula>
    </cfRule>
  </conditionalFormatting>
  <conditionalFormatting sqref="C15:N15">
    <cfRule type="expression" dxfId="125" priority="58">
      <formula>$Q$15=0</formula>
    </cfRule>
  </conditionalFormatting>
  <conditionalFormatting sqref="C9:N9">
    <cfRule type="expression" dxfId="124" priority="57">
      <formula>$Q$9=0</formula>
    </cfRule>
  </conditionalFormatting>
  <conditionalFormatting sqref="C17:N17">
    <cfRule type="expression" dxfId="123" priority="56">
      <formula>$Q$17=0</formula>
    </cfRule>
  </conditionalFormatting>
  <conditionalFormatting sqref="C18:N18">
    <cfRule type="expression" dxfId="122" priority="55">
      <formula>$Q$18=0</formula>
    </cfRule>
  </conditionalFormatting>
  <conditionalFormatting sqref="C19:N19">
    <cfRule type="expression" dxfId="121" priority="54">
      <formula>$Q$19=0</formula>
    </cfRule>
  </conditionalFormatting>
  <conditionalFormatting sqref="C20:N20">
    <cfRule type="expression" dxfId="120" priority="53">
      <formula>$Q$20=0</formula>
    </cfRule>
  </conditionalFormatting>
  <conditionalFormatting sqref="C22:N22">
    <cfRule type="expression" dxfId="119" priority="52">
      <formula>$Q$22=0</formula>
    </cfRule>
  </conditionalFormatting>
  <conditionalFormatting sqref="C23:N23">
    <cfRule type="expression" dxfId="118" priority="51">
      <formula>$Q$23=0</formula>
    </cfRule>
  </conditionalFormatting>
  <conditionalFormatting sqref="C24:N24">
    <cfRule type="expression" dxfId="117" priority="50">
      <formula>$Q$24=0</formula>
    </cfRule>
  </conditionalFormatting>
  <conditionalFormatting sqref="C26:N26">
    <cfRule type="expression" dxfId="116" priority="49">
      <formula>$Q$26=0</formula>
    </cfRule>
  </conditionalFormatting>
  <conditionalFormatting sqref="C27:N27">
    <cfRule type="expression" dxfId="115" priority="48">
      <formula>$Q$27=0</formula>
    </cfRule>
  </conditionalFormatting>
  <conditionalFormatting sqref="C28:N28">
    <cfRule type="expression" dxfId="114" priority="47">
      <formula>$Q$28=0</formula>
    </cfRule>
  </conditionalFormatting>
  <conditionalFormatting sqref="C30:N30">
    <cfRule type="expression" dxfId="113" priority="46">
      <formula>$Q$30=0</formula>
    </cfRule>
  </conditionalFormatting>
  <conditionalFormatting sqref="C31:N31">
    <cfRule type="expression" dxfId="112" priority="45">
      <formula>$Q$31=0</formula>
    </cfRule>
  </conditionalFormatting>
  <conditionalFormatting sqref="C32:N32">
    <cfRule type="expression" dxfId="111" priority="44">
      <formula>$Q$32=0</formula>
    </cfRule>
  </conditionalFormatting>
  <conditionalFormatting sqref="C33:N33">
    <cfRule type="expression" dxfId="110" priority="43">
      <formula>$Q$33=0</formula>
    </cfRule>
  </conditionalFormatting>
  <conditionalFormatting sqref="C34:N34">
    <cfRule type="expression" dxfId="109" priority="42">
      <formula>$Q$34=0</formula>
    </cfRule>
  </conditionalFormatting>
  <conditionalFormatting sqref="C35:N35">
    <cfRule type="expression" dxfId="108" priority="41">
      <formula>$Q$35=0</formula>
    </cfRule>
  </conditionalFormatting>
  <conditionalFormatting sqref="C36:N36">
    <cfRule type="expression" dxfId="107" priority="40">
      <formula>$Q$36=0</formula>
    </cfRule>
  </conditionalFormatting>
  <conditionalFormatting sqref="C37:N37">
    <cfRule type="expression" dxfId="106" priority="39">
      <formula>$Q$37=0</formula>
    </cfRule>
  </conditionalFormatting>
  <conditionalFormatting sqref="C38:N38">
    <cfRule type="expression" dxfId="105" priority="38">
      <formula>$Q$38=0</formula>
    </cfRule>
  </conditionalFormatting>
  <conditionalFormatting sqref="C39:N39">
    <cfRule type="expression" dxfId="104" priority="37">
      <formula>$Q$39=0</formula>
    </cfRule>
  </conditionalFormatting>
  <conditionalFormatting sqref="C40:N40">
    <cfRule type="expression" dxfId="103" priority="36">
      <formula>$Q$40=0</formula>
    </cfRule>
  </conditionalFormatting>
  <conditionalFormatting sqref="C41:N41">
    <cfRule type="expression" dxfId="102" priority="35">
      <formula>$Q$41=0</formula>
    </cfRule>
  </conditionalFormatting>
  <conditionalFormatting sqref="C42:N42">
    <cfRule type="expression" dxfId="101" priority="34">
      <formula>$Q$42=0</formula>
    </cfRule>
  </conditionalFormatting>
  <conditionalFormatting sqref="C43:N43 H44:H49">
    <cfRule type="expression" dxfId="100" priority="33">
      <formula>$Q$43=0</formula>
    </cfRule>
  </conditionalFormatting>
  <conditionalFormatting sqref="C44:N44">
    <cfRule type="expression" dxfId="99" priority="32">
      <formula>$Q$44=0</formula>
    </cfRule>
  </conditionalFormatting>
  <conditionalFormatting sqref="C45:N45">
    <cfRule type="expression" dxfId="98" priority="31">
      <formula>$Q$45=0</formula>
    </cfRule>
  </conditionalFormatting>
  <conditionalFormatting sqref="C46:N46">
    <cfRule type="expression" dxfId="97" priority="30">
      <formula>$Q$46=0</formula>
    </cfRule>
  </conditionalFormatting>
  <conditionalFormatting sqref="C47:N47">
    <cfRule type="expression" dxfId="96" priority="29">
      <formula>$Q$47=0</formula>
    </cfRule>
  </conditionalFormatting>
  <conditionalFormatting sqref="C48:N48">
    <cfRule type="expression" dxfId="95" priority="28">
      <formula>$Q$48=0</formula>
    </cfRule>
  </conditionalFormatting>
  <conditionalFormatting sqref="C49:N49">
    <cfRule type="expression" dxfId="94" priority="27">
      <formula>$Q$49=0</formula>
    </cfRule>
  </conditionalFormatting>
  <conditionalFormatting sqref="C50:N50">
    <cfRule type="expression" dxfId="93" priority="26">
      <formula>$Q$50=0</formula>
    </cfRule>
  </conditionalFormatting>
  <conditionalFormatting sqref="C51:N51">
    <cfRule type="expression" dxfId="92" priority="25">
      <formula>$Q$51=0</formula>
    </cfRule>
  </conditionalFormatting>
  <conditionalFormatting sqref="C52:N52">
    <cfRule type="expression" dxfId="91" priority="24">
      <formula>$Q$52=0</formula>
    </cfRule>
  </conditionalFormatting>
  <conditionalFormatting sqref="C53:N53">
    <cfRule type="expression" dxfId="90" priority="23">
      <formula>$Q$53=0</formula>
    </cfRule>
  </conditionalFormatting>
  <conditionalFormatting sqref="C54:N54">
    <cfRule type="expression" dxfId="89" priority="22">
      <formula>$Q$54=0</formula>
    </cfRule>
  </conditionalFormatting>
  <conditionalFormatting sqref="C56:N56">
    <cfRule type="expression" dxfId="88" priority="21">
      <formula>$Q$56=0</formula>
    </cfRule>
  </conditionalFormatting>
  <conditionalFormatting sqref="C57:N57">
    <cfRule type="expression" dxfId="87" priority="20">
      <formula>$Q$57=0</formula>
    </cfRule>
  </conditionalFormatting>
  <conditionalFormatting sqref="C58:N58">
    <cfRule type="expression" dxfId="86" priority="19">
      <formula>$Q$58=0</formula>
    </cfRule>
  </conditionalFormatting>
  <conditionalFormatting sqref="C8:N8">
    <cfRule type="expression" dxfId="85" priority="18">
      <formula>$Q$8=0</formula>
    </cfRule>
  </conditionalFormatting>
  <conditionalFormatting sqref="C59:N59">
    <cfRule type="expression" dxfId="84" priority="17">
      <formula>$Q$59=0</formula>
    </cfRule>
  </conditionalFormatting>
  <conditionalFormatting sqref="C99">
    <cfRule type="expression" dxfId="83" priority="15">
      <formula>$Q$99=1</formula>
    </cfRule>
  </conditionalFormatting>
  <conditionalFormatting sqref="B85">
    <cfRule type="expression" dxfId="82" priority="12">
      <formula>$Q$85=1</formula>
    </cfRule>
  </conditionalFormatting>
  <conditionalFormatting sqref="B89">
    <cfRule type="expression" dxfId="81" priority="11">
      <formula>$Q$89=1</formula>
    </cfRule>
  </conditionalFormatting>
  <conditionalFormatting sqref="C14:N14">
    <cfRule type="expression" dxfId="80" priority="10">
      <formula>$Q$14=0</formula>
    </cfRule>
  </conditionalFormatting>
  <conditionalFormatting sqref="C16:N16">
    <cfRule type="expression" dxfId="79" priority="9">
      <formula>$Q$16=0</formula>
    </cfRule>
  </conditionalFormatting>
  <conditionalFormatting sqref="C21:N21">
    <cfRule type="expression" dxfId="78" priority="8">
      <formula>$Q$21=0</formula>
    </cfRule>
  </conditionalFormatting>
  <conditionalFormatting sqref="C25:N25">
    <cfRule type="expression" dxfId="77" priority="7">
      <formula>$Q$25=0</formula>
    </cfRule>
  </conditionalFormatting>
  <conditionalFormatting sqref="C29:N29">
    <cfRule type="expression" dxfId="76" priority="6">
      <formula>$Q$29=0</formula>
    </cfRule>
  </conditionalFormatting>
  <conditionalFormatting sqref="C55:N55">
    <cfRule type="expression" dxfId="75" priority="5">
      <formula>$Q$55=0</formula>
    </cfRule>
  </conditionalFormatting>
  <conditionalFormatting sqref="H39">
    <cfRule type="expression" dxfId="74" priority="4">
      <formula>$Q$42=0</formula>
    </cfRule>
  </conditionalFormatting>
  <conditionalFormatting sqref="H52">
    <cfRule type="expression" dxfId="73" priority="3">
      <formula>$Q$43=0</formula>
    </cfRule>
  </conditionalFormatting>
  <conditionalFormatting sqref="H52">
    <cfRule type="expression" dxfId="72" priority="2">
      <formula>$Q$49=0</formula>
    </cfRule>
  </conditionalFormatting>
  <conditionalFormatting sqref="B84">
    <cfRule type="expression" dxfId="71" priority="1">
      <formula>$Q$84=1</formula>
    </cfRule>
  </conditionalFormatting>
  <pageMargins left="0.35433070866141736" right="0.35433070866141736" top="0.74803149606299213" bottom="0.74803149606299213" header="0.31496062992125984" footer="0.31496062992125984"/>
  <pageSetup paperSize="9" scale="61" fitToHeight="2" orientation="portrait" r:id="rId1"/>
  <rowBreaks count="1" manualBreakCount="1">
    <brk id="59" max="1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Check Box 1">
              <controlPr defaultSize="0" autoFill="0" autoLine="0" autoPict="0">
                <anchor moveWithCells="1">
                  <from>
                    <xdr:col>5</xdr:col>
                    <xdr:colOff>76200</xdr:colOff>
                    <xdr:row>4</xdr:row>
                    <xdr:rowOff>0</xdr:rowOff>
                  </from>
                  <to>
                    <xdr:col>6</xdr:col>
                    <xdr:colOff>38100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Check Box 2">
              <controlPr defaultSize="0" autoFill="0" autoLine="0" autoPict="0">
                <anchor moveWithCells="1">
                  <from>
                    <xdr:col>5</xdr:col>
                    <xdr:colOff>76200</xdr:colOff>
                    <xdr:row>5</xdr:row>
                    <xdr:rowOff>0</xdr:rowOff>
                  </from>
                  <to>
                    <xdr:col>6</xdr:col>
                    <xdr:colOff>38100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Check Box 3">
              <controlPr defaultSize="0" autoFill="0" autoLine="0" autoPict="0">
                <anchor moveWithCells="1">
                  <from>
                    <xdr:col>5</xdr:col>
                    <xdr:colOff>76200</xdr:colOff>
                    <xdr:row>5</xdr:row>
                    <xdr:rowOff>200025</xdr:rowOff>
                  </from>
                  <to>
                    <xdr:col>6</xdr:col>
                    <xdr:colOff>38100</xdr:colOff>
                    <xdr:row>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Check Box 4">
              <controlPr defaultSize="0" autoFill="0" autoLine="0" autoPict="0">
                <anchor moveWithCells="1">
                  <from>
                    <xdr:col>5</xdr:col>
                    <xdr:colOff>76200</xdr:colOff>
                    <xdr:row>7</xdr:row>
                    <xdr:rowOff>28575</xdr:rowOff>
                  </from>
                  <to>
                    <xdr:col>6</xdr:col>
                    <xdr:colOff>38100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5</xdr:col>
                    <xdr:colOff>76200</xdr:colOff>
                    <xdr:row>8</xdr:row>
                    <xdr:rowOff>38100</xdr:rowOff>
                  </from>
                  <to>
                    <xdr:col>6</xdr:col>
                    <xdr:colOff>38100</xdr:colOff>
                    <xdr:row>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2" r:id="rId9" name="Check Box 6">
              <controlPr defaultSize="0" autoFill="0" autoLine="0" autoPict="0">
                <anchor moveWithCells="1">
                  <from>
                    <xdr:col>5</xdr:col>
                    <xdr:colOff>76200</xdr:colOff>
                    <xdr:row>8</xdr:row>
                    <xdr:rowOff>304800</xdr:rowOff>
                  </from>
                  <to>
                    <xdr:col>6</xdr:col>
                    <xdr:colOff>38100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10" name="Check Box 7">
              <controlPr defaultSize="0" autoFill="0" autoLine="0" autoPict="0">
                <anchor moveWithCells="1">
                  <from>
                    <xdr:col>5</xdr:col>
                    <xdr:colOff>76200</xdr:colOff>
                    <xdr:row>9</xdr:row>
                    <xdr:rowOff>200025</xdr:rowOff>
                  </from>
                  <to>
                    <xdr:col>6</xdr:col>
                    <xdr:colOff>38100</xdr:colOff>
                    <xdr:row>10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4" r:id="rId11" name="Check Box 8">
              <controlPr defaultSize="0" autoFill="0" autoLine="0" autoPict="0">
                <anchor moveWithCells="1">
                  <from>
                    <xdr:col>5</xdr:col>
                    <xdr:colOff>76200</xdr:colOff>
                    <xdr:row>11</xdr:row>
                    <xdr:rowOff>0</xdr:rowOff>
                  </from>
                  <to>
                    <xdr:col>6</xdr:col>
                    <xdr:colOff>38100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5" r:id="rId12" name="Check Box 9">
              <controlPr defaultSize="0" autoFill="0" autoLine="0" autoPict="0">
                <anchor moveWithCells="1">
                  <from>
                    <xdr:col>5</xdr:col>
                    <xdr:colOff>76200</xdr:colOff>
                    <xdr:row>12</xdr:row>
                    <xdr:rowOff>0</xdr:rowOff>
                  </from>
                  <to>
                    <xdr:col>6</xdr:col>
                    <xdr:colOff>38100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13" name="Check Box 10">
              <controlPr defaultSize="0" autoFill="0" autoLine="0" autoPict="0">
                <anchor moveWithCells="1">
                  <from>
                    <xdr:col>5</xdr:col>
                    <xdr:colOff>76200</xdr:colOff>
                    <xdr:row>13</xdr:row>
                    <xdr:rowOff>0</xdr:rowOff>
                  </from>
                  <to>
                    <xdr:col>6</xdr:col>
                    <xdr:colOff>38100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7" r:id="rId14" name="Check Box 11">
              <controlPr defaultSize="0" autoFill="0" autoLine="0" autoPict="0">
                <anchor moveWithCells="1">
                  <from>
                    <xdr:col>5</xdr:col>
                    <xdr:colOff>76200</xdr:colOff>
                    <xdr:row>14</xdr:row>
                    <xdr:rowOff>0</xdr:rowOff>
                  </from>
                  <to>
                    <xdr:col>6</xdr:col>
                    <xdr:colOff>38100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8" r:id="rId15" name="Check Box 12">
              <controlPr defaultSize="0" autoFill="0" autoLine="0" autoPict="0">
                <anchor moveWithCells="1">
                  <from>
                    <xdr:col>5</xdr:col>
                    <xdr:colOff>76200</xdr:colOff>
                    <xdr:row>15</xdr:row>
                    <xdr:rowOff>0</xdr:rowOff>
                  </from>
                  <to>
                    <xdr:col>6</xdr:col>
                    <xdr:colOff>38100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9" r:id="rId16" name="Check Box 13">
              <controlPr defaultSize="0" autoFill="0" autoLine="0" autoPict="0">
                <anchor moveWithCells="1">
                  <from>
                    <xdr:col>5</xdr:col>
                    <xdr:colOff>76200</xdr:colOff>
                    <xdr:row>16</xdr:row>
                    <xdr:rowOff>0</xdr:rowOff>
                  </from>
                  <to>
                    <xdr:col>6</xdr:col>
                    <xdr:colOff>38100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0" r:id="rId17" name="Check Box 14">
              <controlPr defaultSize="0" autoFill="0" autoLine="0" autoPict="0">
                <anchor moveWithCells="1">
                  <from>
                    <xdr:col>5</xdr:col>
                    <xdr:colOff>76200</xdr:colOff>
                    <xdr:row>17</xdr:row>
                    <xdr:rowOff>47625</xdr:rowOff>
                  </from>
                  <to>
                    <xdr:col>6</xdr:col>
                    <xdr:colOff>38100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1" r:id="rId18" name="Check Box 15">
              <controlPr defaultSize="0" autoFill="0" autoLine="0" autoPict="0">
                <anchor moveWithCells="1">
                  <from>
                    <xdr:col>5</xdr:col>
                    <xdr:colOff>76200</xdr:colOff>
                    <xdr:row>19</xdr:row>
                    <xdr:rowOff>0</xdr:rowOff>
                  </from>
                  <to>
                    <xdr:col>6</xdr:col>
                    <xdr:colOff>38100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2" r:id="rId19" name="Check Box 16">
              <controlPr defaultSize="0" autoFill="0" autoLine="0" autoPict="0">
                <anchor moveWithCells="1">
                  <from>
                    <xdr:col>5</xdr:col>
                    <xdr:colOff>76200</xdr:colOff>
                    <xdr:row>18</xdr:row>
                    <xdr:rowOff>0</xdr:rowOff>
                  </from>
                  <to>
                    <xdr:col>6</xdr:col>
                    <xdr:colOff>38100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3" r:id="rId20" name="Check Box 17">
              <controlPr defaultSize="0" autoFill="0" autoLine="0" autoPict="0">
                <anchor moveWithCells="1">
                  <from>
                    <xdr:col>5</xdr:col>
                    <xdr:colOff>76200</xdr:colOff>
                    <xdr:row>20</xdr:row>
                    <xdr:rowOff>0</xdr:rowOff>
                  </from>
                  <to>
                    <xdr:col>6</xdr:col>
                    <xdr:colOff>38100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4" r:id="rId21" name="Check Box 18">
              <controlPr defaultSize="0" autoFill="0" autoLine="0" autoPict="0">
                <anchor moveWithCells="1">
                  <from>
                    <xdr:col>5</xdr:col>
                    <xdr:colOff>76200</xdr:colOff>
                    <xdr:row>20</xdr:row>
                    <xdr:rowOff>200025</xdr:rowOff>
                  </from>
                  <to>
                    <xdr:col>6</xdr:col>
                    <xdr:colOff>38100</xdr:colOff>
                    <xdr:row>21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5" r:id="rId22" name="Check Box 19">
              <controlPr defaultSize="0" autoFill="0" autoLine="0" autoPict="0">
                <anchor moveWithCells="1">
                  <from>
                    <xdr:col>5</xdr:col>
                    <xdr:colOff>76200</xdr:colOff>
                    <xdr:row>21</xdr:row>
                    <xdr:rowOff>200025</xdr:rowOff>
                  </from>
                  <to>
                    <xdr:col>6</xdr:col>
                    <xdr:colOff>38100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6" r:id="rId23" name="Check Box 20">
              <controlPr defaultSize="0" autoFill="0" autoLine="0" autoPict="0">
                <anchor moveWithCells="1">
                  <from>
                    <xdr:col>5</xdr:col>
                    <xdr:colOff>76200</xdr:colOff>
                    <xdr:row>23</xdr:row>
                    <xdr:rowOff>0</xdr:rowOff>
                  </from>
                  <to>
                    <xdr:col>6</xdr:col>
                    <xdr:colOff>38100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7" r:id="rId24" name="Check Box 21">
              <controlPr defaultSize="0" autoFill="0" autoLine="0" autoPict="0">
                <anchor moveWithCells="1">
                  <from>
                    <xdr:col>5</xdr:col>
                    <xdr:colOff>76200</xdr:colOff>
                    <xdr:row>24</xdr:row>
                    <xdr:rowOff>0</xdr:rowOff>
                  </from>
                  <to>
                    <xdr:col>6</xdr:col>
                    <xdr:colOff>38100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8" r:id="rId25" name="Check Box 22">
              <controlPr defaultSize="0" autoFill="0" autoLine="0" autoPict="0">
                <anchor moveWithCells="1">
                  <from>
                    <xdr:col>5</xdr:col>
                    <xdr:colOff>76200</xdr:colOff>
                    <xdr:row>25</xdr:row>
                    <xdr:rowOff>0</xdr:rowOff>
                  </from>
                  <to>
                    <xdr:col>6</xdr:col>
                    <xdr:colOff>38100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9" r:id="rId26" name="Check Box 23">
              <controlPr defaultSize="0" autoFill="0" autoLine="0" autoPict="0">
                <anchor moveWithCells="1">
                  <from>
                    <xdr:col>5</xdr:col>
                    <xdr:colOff>76200</xdr:colOff>
                    <xdr:row>26</xdr:row>
                    <xdr:rowOff>0</xdr:rowOff>
                  </from>
                  <to>
                    <xdr:col>6</xdr:col>
                    <xdr:colOff>38100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0" r:id="rId27" name="Check Box 24">
              <controlPr defaultSize="0" autoFill="0" autoLine="0" autoPict="0">
                <anchor moveWithCells="1">
                  <from>
                    <xdr:col>5</xdr:col>
                    <xdr:colOff>76200</xdr:colOff>
                    <xdr:row>27</xdr:row>
                    <xdr:rowOff>9525</xdr:rowOff>
                  </from>
                  <to>
                    <xdr:col>6</xdr:col>
                    <xdr:colOff>38100</xdr:colOff>
                    <xdr:row>27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1" r:id="rId28" name="Check Box 25">
              <controlPr defaultSize="0" autoFill="0" autoLine="0" autoPict="0">
                <anchor moveWithCells="1">
                  <from>
                    <xdr:col>5</xdr:col>
                    <xdr:colOff>76200</xdr:colOff>
                    <xdr:row>28</xdr:row>
                    <xdr:rowOff>0</xdr:rowOff>
                  </from>
                  <to>
                    <xdr:col>6</xdr:col>
                    <xdr:colOff>38100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2" r:id="rId29" name="Check Box 26">
              <controlPr defaultSize="0" autoFill="0" autoLine="0" autoPict="0">
                <anchor moveWithCells="1">
                  <from>
                    <xdr:col>5</xdr:col>
                    <xdr:colOff>76200</xdr:colOff>
                    <xdr:row>28</xdr:row>
                    <xdr:rowOff>200025</xdr:rowOff>
                  </from>
                  <to>
                    <xdr:col>6</xdr:col>
                    <xdr:colOff>38100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3" r:id="rId30" name="Check Box 27">
              <controlPr defaultSize="0" autoFill="0" autoLine="0" autoPict="0">
                <anchor moveWithCells="1">
                  <from>
                    <xdr:col>5</xdr:col>
                    <xdr:colOff>76200</xdr:colOff>
                    <xdr:row>40</xdr:row>
                    <xdr:rowOff>38100</xdr:rowOff>
                  </from>
                  <to>
                    <xdr:col>6</xdr:col>
                    <xdr:colOff>38100</xdr:colOff>
                    <xdr:row>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4" r:id="rId31" name="Check Box 28">
              <controlPr defaultSize="0" autoFill="0" autoLine="0" autoPict="0">
                <anchor moveWithCells="1">
                  <from>
                    <xdr:col>5</xdr:col>
                    <xdr:colOff>76200</xdr:colOff>
                    <xdr:row>30</xdr:row>
                    <xdr:rowOff>0</xdr:rowOff>
                  </from>
                  <to>
                    <xdr:col>6</xdr:col>
                    <xdr:colOff>38100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5" r:id="rId32" name="Check Box 29">
              <controlPr defaultSize="0" autoFill="0" autoLine="0" autoPict="0">
                <anchor moveWithCells="1">
                  <from>
                    <xdr:col>5</xdr:col>
                    <xdr:colOff>76200</xdr:colOff>
                    <xdr:row>31</xdr:row>
                    <xdr:rowOff>0</xdr:rowOff>
                  </from>
                  <to>
                    <xdr:col>6</xdr:col>
                    <xdr:colOff>38100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6" r:id="rId33" name="Check Box 30">
              <controlPr defaultSize="0" autoFill="0" autoLine="0" autoPict="0">
                <anchor moveWithCells="1">
                  <from>
                    <xdr:col>5</xdr:col>
                    <xdr:colOff>76200</xdr:colOff>
                    <xdr:row>32</xdr:row>
                    <xdr:rowOff>0</xdr:rowOff>
                  </from>
                  <to>
                    <xdr:col>6</xdr:col>
                    <xdr:colOff>38100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7" r:id="rId34" name="Check Box 31">
              <controlPr defaultSize="0" autoFill="0" autoLine="0" autoPict="0">
                <anchor moveWithCells="1">
                  <from>
                    <xdr:col>5</xdr:col>
                    <xdr:colOff>76200</xdr:colOff>
                    <xdr:row>32</xdr:row>
                    <xdr:rowOff>200025</xdr:rowOff>
                  </from>
                  <to>
                    <xdr:col>6</xdr:col>
                    <xdr:colOff>38100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8" r:id="rId35" name="Check Box 32">
              <controlPr defaultSize="0" autoFill="0" autoLine="0" autoPict="0">
                <anchor moveWithCells="1">
                  <from>
                    <xdr:col>5</xdr:col>
                    <xdr:colOff>76200</xdr:colOff>
                    <xdr:row>34</xdr:row>
                    <xdr:rowOff>0</xdr:rowOff>
                  </from>
                  <to>
                    <xdr:col>6</xdr:col>
                    <xdr:colOff>38100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9" r:id="rId36" name="Check Box 33">
              <controlPr defaultSize="0" autoFill="0" autoLine="0" autoPict="0">
                <anchor moveWithCells="1">
                  <from>
                    <xdr:col>5</xdr:col>
                    <xdr:colOff>76200</xdr:colOff>
                    <xdr:row>35</xdr:row>
                    <xdr:rowOff>0</xdr:rowOff>
                  </from>
                  <to>
                    <xdr:col>6</xdr:col>
                    <xdr:colOff>38100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0" r:id="rId37" name="Check Box 34">
              <controlPr defaultSize="0" autoFill="0" autoLine="0" autoPict="0">
                <anchor moveWithCells="1">
                  <from>
                    <xdr:col>5</xdr:col>
                    <xdr:colOff>76200</xdr:colOff>
                    <xdr:row>36</xdr:row>
                    <xdr:rowOff>200025</xdr:rowOff>
                  </from>
                  <to>
                    <xdr:col>6</xdr:col>
                    <xdr:colOff>38100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1" r:id="rId38" name="Check Box 35">
              <controlPr defaultSize="0" autoFill="0" autoLine="0" autoPict="0">
                <anchor moveWithCells="1">
                  <from>
                    <xdr:col>5</xdr:col>
                    <xdr:colOff>76200</xdr:colOff>
                    <xdr:row>38</xdr:row>
                    <xdr:rowOff>38100</xdr:rowOff>
                  </from>
                  <to>
                    <xdr:col>6</xdr:col>
                    <xdr:colOff>38100</xdr:colOff>
                    <xdr:row>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2" r:id="rId39" name="Check Box 36">
              <controlPr defaultSize="0" autoFill="0" autoLine="0" autoPict="0">
                <anchor moveWithCells="1">
                  <from>
                    <xdr:col>5</xdr:col>
                    <xdr:colOff>76200</xdr:colOff>
                    <xdr:row>39</xdr:row>
                    <xdr:rowOff>0</xdr:rowOff>
                  </from>
                  <to>
                    <xdr:col>6</xdr:col>
                    <xdr:colOff>38100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3" r:id="rId40" name="Check Box 37">
              <controlPr defaultSize="0" autoFill="0" autoLine="0" autoPict="0">
                <anchor moveWithCells="1">
                  <from>
                    <xdr:col>5</xdr:col>
                    <xdr:colOff>76200</xdr:colOff>
                    <xdr:row>41</xdr:row>
                    <xdr:rowOff>38100</xdr:rowOff>
                  </from>
                  <to>
                    <xdr:col>6</xdr:col>
                    <xdr:colOff>38100</xdr:colOff>
                    <xdr:row>41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4" r:id="rId41" name="Check Box 38">
              <controlPr defaultSize="0" autoFill="0" autoLine="0" autoPict="0">
                <anchor moveWithCells="1">
                  <from>
                    <xdr:col>5</xdr:col>
                    <xdr:colOff>76200</xdr:colOff>
                    <xdr:row>42</xdr:row>
                    <xdr:rowOff>47625</xdr:rowOff>
                  </from>
                  <to>
                    <xdr:col>6</xdr:col>
                    <xdr:colOff>38100</xdr:colOff>
                    <xdr:row>42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5" r:id="rId42" name="Check Box 39">
              <controlPr defaultSize="0" autoFill="0" autoLine="0" autoPict="0">
                <anchor moveWithCells="1">
                  <from>
                    <xdr:col>5</xdr:col>
                    <xdr:colOff>76200</xdr:colOff>
                    <xdr:row>43</xdr:row>
                    <xdr:rowOff>47625</xdr:rowOff>
                  </from>
                  <to>
                    <xdr:col>6</xdr:col>
                    <xdr:colOff>38100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6" r:id="rId43" name="Check Box 40">
              <controlPr defaultSize="0" autoFill="0" autoLine="0" autoPict="0">
                <anchor moveWithCells="1">
                  <from>
                    <xdr:col>5</xdr:col>
                    <xdr:colOff>76200</xdr:colOff>
                    <xdr:row>44</xdr:row>
                    <xdr:rowOff>38100</xdr:rowOff>
                  </from>
                  <to>
                    <xdr:col>6</xdr:col>
                    <xdr:colOff>38100</xdr:colOff>
                    <xdr:row>44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7" r:id="rId44" name="Check Box 41">
              <controlPr defaultSize="0" autoFill="0" autoLine="0" autoPict="0">
                <anchor moveWithCells="1">
                  <from>
                    <xdr:col>5</xdr:col>
                    <xdr:colOff>76200</xdr:colOff>
                    <xdr:row>45</xdr:row>
                    <xdr:rowOff>28575</xdr:rowOff>
                  </from>
                  <to>
                    <xdr:col>6</xdr:col>
                    <xdr:colOff>38100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8" r:id="rId45" name="Check Box 42">
              <controlPr defaultSize="0" autoFill="0" autoLine="0" autoPict="0">
                <anchor moveWithCells="1">
                  <from>
                    <xdr:col>5</xdr:col>
                    <xdr:colOff>76200</xdr:colOff>
                    <xdr:row>46</xdr:row>
                    <xdr:rowOff>47625</xdr:rowOff>
                  </from>
                  <to>
                    <xdr:col>6</xdr:col>
                    <xdr:colOff>38100</xdr:colOff>
                    <xdr:row>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9" r:id="rId46" name="Check Box 43">
              <controlPr defaultSize="0" autoFill="0" autoLine="0" autoPict="0">
                <anchor moveWithCells="1">
                  <from>
                    <xdr:col>5</xdr:col>
                    <xdr:colOff>76200</xdr:colOff>
                    <xdr:row>35</xdr:row>
                    <xdr:rowOff>200025</xdr:rowOff>
                  </from>
                  <to>
                    <xdr:col>6</xdr:col>
                    <xdr:colOff>38100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0" r:id="rId47" name="Check Box 44">
              <controlPr defaultSize="0" autoFill="0" autoLine="0" autoPict="0">
                <anchor moveWithCells="1">
                  <from>
                    <xdr:col>5</xdr:col>
                    <xdr:colOff>76200</xdr:colOff>
                    <xdr:row>47</xdr:row>
                    <xdr:rowOff>38100</xdr:rowOff>
                  </from>
                  <to>
                    <xdr:col>6</xdr:col>
                    <xdr:colOff>38100</xdr:colOff>
                    <xdr:row>47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1" r:id="rId48" name="Check Box 45">
              <controlPr defaultSize="0" autoFill="0" autoLine="0" autoPict="0">
                <anchor moveWithCells="1">
                  <from>
                    <xdr:col>5</xdr:col>
                    <xdr:colOff>76200</xdr:colOff>
                    <xdr:row>48</xdr:row>
                    <xdr:rowOff>38100</xdr:rowOff>
                  </from>
                  <to>
                    <xdr:col>6</xdr:col>
                    <xdr:colOff>38100</xdr:colOff>
                    <xdr:row>48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2" r:id="rId49" name="Check Box 46">
              <controlPr defaultSize="0" autoFill="0" autoLine="0" autoPict="0">
                <anchor moveWithCells="1">
                  <from>
                    <xdr:col>5</xdr:col>
                    <xdr:colOff>76200</xdr:colOff>
                    <xdr:row>50</xdr:row>
                    <xdr:rowOff>0</xdr:rowOff>
                  </from>
                  <to>
                    <xdr:col>6</xdr:col>
                    <xdr:colOff>38100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3" r:id="rId50" name="Check Box 47">
              <controlPr defaultSize="0" autoFill="0" autoLine="0" autoPict="0">
                <anchor moveWithCells="1">
                  <from>
                    <xdr:col>5</xdr:col>
                    <xdr:colOff>76200</xdr:colOff>
                    <xdr:row>51</xdr:row>
                    <xdr:rowOff>38100</xdr:rowOff>
                  </from>
                  <to>
                    <xdr:col>6</xdr:col>
                    <xdr:colOff>38100</xdr:colOff>
                    <xdr:row>51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4" r:id="rId51" name="Check Box 48">
              <controlPr defaultSize="0" autoFill="0" autoLine="0" autoPict="0">
                <anchor moveWithCells="1">
                  <from>
                    <xdr:col>5</xdr:col>
                    <xdr:colOff>76200</xdr:colOff>
                    <xdr:row>52</xdr:row>
                    <xdr:rowOff>47625</xdr:rowOff>
                  </from>
                  <to>
                    <xdr:col>6</xdr:col>
                    <xdr:colOff>38100</xdr:colOff>
                    <xdr:row>52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5" r:id="rId52" name="Check Box 49">
              <controlPr defaultSize="0" autoFill="0" autoLine="0" autoPict="0">
                <anchor moveWithCells="1">
                  <from>
                    <xdr:col>5</xdr:col>
                    <xdr:colOff>76200</xdr:colOff>
                    <xdr:row>53</xdr:row>
                    <xdr:rowOff>0</xdr:rowOff>
                  </from>
                  <to>
                    <xdr:col>6</xdr:col>
                    <xdr:colOff>38100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6" r:id="rId53" name="Check Box 50">
              <controlPr defaultSize="0" autoFill="0" autoLine="0" autoPict="0">
                <anchor moveWithCells="1">
                  <from>
                    <xdr:col>5</xdr:col>
                    <xdr:colOff>76200</xdr:colOff>
                    <xdr:row>54</xdr:row>
                    <xdr:rowOff>38100</xdr:rowOff>
                  </from>
                  <to>
                    <xdr:col>6</xdr:col>
                    <xdr:colOff>38100</xdr:colOff>
                    <xdr:row>54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7" r:id="rId54" name="Check Box 51">
              <controlPr defaultSize="0" autoFill="0" autoLine="0" autoPict="0">
                <anchor moveWithCells="1">
                  <from>
                    <xdr:col>5</xdr:col>
                    <xdr:colOff>76200</xdr:colOff>
                    <xdr:row>56</xdr:row>
                    <xdr:rowOff>0</xdr:rowOff>
                  </from>
                  <to>
                    <xdr:col>6</xdr:col>
                    <xdr:colOff>38100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8" r:id="rId55" name="Check Box 52">
              <controlPr defaultSize="0" autoFill="0" autoLine="0" autoPict="0">
                <anchor moveWithCells="1">
                  <from>
                    <xdr:col>5</xdr:col>
                    <xdr:colOff>76200</xdr:colOff>
                    <xdr:row>57</xdr:row>
                    <xdr:rowOff>0</xdr:rowOff>
                  </from>
                  <to>
                    <xdr:col>6</xdr:col>
                    <xdr:colOff>38100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0" r:id="rId56" name="Check Box 54">
              <controlPr defaultSize="0" autoFill="0" autoLine="0" autoPict="0">
                <anchor moveWithCells="1">
                  <from>
                    <xdr:col>5</xdr:col>
                    <xdr:colOff>76200</xdr:colOff>
                    <xdr:row>49</xdr:row>
                    <xdr:rowOff>0</xdr:rowOff>
                  </from>
                  <to>
                    <xdr:col>6</xdr:col>
                    <xdr:colOff>38100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1" r:id="rId57" name="Check Box 55">
              <controlPr defaultSize="0" autoFill="0" autoLine="0" autoPict="0">
                <anchor moveWithCells="1">
                  <from>
                    <xdr:col>5</xdr:col>
                    <xdr:colOff>76200</xdr:colOff>
                    <xdr:row>56</xdr:row>
                    <xdr:rowOff>0</xdr:rowOff>
                  </from>
                  <to>
                    <xdr:col>6</xdr:col>
                    <xdr:colOff>38100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2" r:id="rId58" name="Check Box 56">
              <controlPr defaultSize="0" autoFill="0" autoLine="0" autoPict="0">
                <anchor moveWithCells="1">
                  <from>
                    <xdr:col>5</xdr:col>
                    <xdr:colOff>76200</xdr:colOff>
                    <xdr:row>55</xdr:row>
                    <xdr:rowOff>9525</xdr:rowOff>
                  </from>
                  <to>
                    <xdr:col>6</xdr:col>
                    <xdr:colOff>38100</xdr:colOff>
                    <xdr:row>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3" r:id="rId59" name="Check Box 57">
              <controlPr defaultSize="0" autoFill="0" autoLine="0" autoPict="0">
                <anchor moveWithCells="1">
                  <from>
                    <xdr:col>5</xdr:col>
                    <xdr:colOff>76200</xdr:colOff>
                    <xdr:row>56</xdr:row>
                    <xdr:rowOff>0</xdr:rowOff>
                  </from>
                  <to>
                    <xdr:col>6</xdr:col>
                    <xdr:colOff>38100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6" r:id="rId60" name="Check Box 60">
              <controlPr defaultSize="0" autoFill="0" autoLine="0" autoPict="0">
                <anchor moveWithCells="1">
                  <from>
                    <xdr:col>1</xdr:col>
                    <xdr:colOff>1228725</xdr:colOff>
                    <xdr:row>84</xdr:row>
                    <xdr:rowOff>95250</xdr:rowOff>
                  </from>
                  <to>
                    <xdr:col>2</xdr:col>
                    <xdr:colOff>114300</xdr:colOff>
                    <xdr:row>85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7" r:id="rId61" name="Check Box 61">
              <controlPr defaultSize="0" autoFill="0" autoLine="0" autoPict="0">
                <anchor moveWithCells="1">
                  <from>
                    <xdr:col>1</xdr:col>
                    <xdr:colOff>1219200</xdr:colOff>
                    <xdr:row>88</xdr:row>
                    <xdr:rowOff>95250</xdr:rowOff>
                  </from>
                  <to>
                    <xdr:col>2</xdr:col>
                    <xdr:colOff>104775</xdr:colOff>
                    <xdr:row>89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8" r:id="rId62" name="Check Box 62">
              <controlPr defaultSize="0" autoFill="0" autoLine="0" autoPict="0">
                <anchor moveWithCells="1">
                  <from>
                    <xdr:col>5</xdr:col>
                    <xdr:colOff>76200</xdr:colOff>
                    <xdr:row>58</xdr:row>
                    <xdr:rowOff>38100</xdr:rowOff>
                  </from>
                  <to>
                    <xdr:col>6</xdr:col>
                    <xdr:colOff>38100</xdr:colOff>
                    <xdr:row>58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4" r:id="rId63" name="Check Box 68">
              <controlPr defaultSize="0" autoFill="0" autoLine="0" autoPict="0">
                <anchor moveWithCells="1">
                  <from>
                    <xdr:col>1</xdr:col>
                    <xdr:colOff>1228725</xdr:colOff>
                    <xdr:row>82</xdr:row>
                    <xdr:rowOff>200025</xdr:rowOff>
                  </from>
                  <to>
                    <xdr:col>2</xdr:col>
                    <xdr:colOff>123825</xdr:colOff>
                    <xdr:row>83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rgb="FFCCFF99"/>
  </sheetPr>
  <dimension ref="B1:Y139"/>
  <sheetViews>
    <sheetView topLeftCell="A82" zoomScaleSheetLayoutView="100" workbookViewId="0">
      <selection activeCell="I50" sqref="I50"/>
    </sheetView>
  </sheetViews>
  <sheetFormatPr defaultColWidth="9" defaultRowHeight="11.25"/>
  <cols>
    <col min="1" max="1" width="3.5" style="25" customWidth="1"/>
    <col min="2" max="2" width="18.625" style="25" customWidth="1"/>
    <col min="3" max="3" width="12.625" style="25" customWidth="1"/>
    <col min="4" max="4" width="12.875" style="25" bestFit="1" customWidth="1"/>
    <col min="5" max="5" width="8.875" style="25" customWidth="1"/>
    <col min="6" max="6" width="4.5" style="25" customWidth="1"/>
    <col min="7" max="7" width="4.5" style="25" bestFit="1" customWidth="1"/>
    <col min="8" max="8" width="7.125" style="25" customWidth="1"/>
    <col min="9" max="9" width="9.875" style="25" customWidth="1"/>
    <col min="10" max="14" width="9" style="25"/>
    <col min="15" max="15" width="9" style="25" customWidth="1"/>
    <col min="16" max="16" width="6" style="26" customWidth="1"/>
    <col min="17" max="17" width="3.5" style="26" customWidth="1"/>
    <col min="18" max="18" width="19.875" style="25" customWidth="1"/>
    <col min="19" max="16384" width="9" style="25"/>
  </cols>
  <sheetData>
    <row r="1" spans="2:18" ht="24.75" customHeight="1" thickBot="1">
      <c r="B1" s="339" t="s">
        <v>164</v>
      </c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R1" s="79" t="s">
        <v>199</v>
      </c>
    </row>
    <row r="2" spans="2:18" ht="12" thickBot="1">
      <c r="B2" s="15"/>
      <c r="C2" s="15"/>
      <c r="D2" s="15"/>
      <c r="E2" s="15"/>
      <c r="F2" s="15"/>
      <c r="G2" s="16"/>
      <c r="H2" s="15"/>
      <c r="I2" s="15"/>
      <c r="J2" s="15"/>
      <c r="K2" s="15"/>
      <c r="L2" s="15"/>
      <c r="M2" s="17"/>
    </row>
    <row r="3" spans="2:18" ht="22.5">
      <c r="B3" s="340" t="s">
        <v>60</v>
      </c>
      <c r="C3" s="341"/>
      <c r="D3" s="341"/>
      <c r="E3" s="341"/>
      <c r="F3" s="341" t="s">
        <v>125</v>
      </c>
      <c r="G3" s="341" t="s">
        <v>127</v>
      </c>
      <c r="H3" s="343"/>
      <c r="I3" s="99" t="s">
        <v>126</v>
      </c>
      <c r="J3" s="341" t="s">
        <v>61</v>
      </c>
      <c r="K3" s="345"/>
      <c r="L3" s="345"/>
      <c r="M3" s="346" t="s">
        <v>62</v>
      </c>
      <c r="N3" s="348" t="s">
        <v>131</v>
      </c>
      <c r="O3" s="18"/>
      <c r="P3" s="27"/>
      <c r="R3" s="26"/>
    </row>
    <row r="4" spans="2:18" ht="18" customHeight="1">
      <c r="B4" s="38" t="s">
        <v>63</v>
      </c>
      <c r="C4" s="342" t="s">
        <v>64</v>
      </c>
      <c r="D4" s="342"/>
      <c r="E4" s="342"/>
      <c r="F4" s="342"/>
      <c r="G4" s="344"/>
      <c r="H4" s="344"/>
      <c r="I4" s="100" t="s">
        <v>65</v>
      </c>
      <c r="J4" s="100" t="s">
        <v>128</v>
      </c>
      <c r="K4" s="100" t="s">
        <v>133</v>
      </c>
      <c r="L4" s="100" t="s">
        <v>129</v>
      </c>
      <c r="M4" s="347"/>
      <c r="N4" s="349"/>
      <c r="O4" s="20"/>
    </row>
    <row r="5" spans="2:18" ht="17.100000000000001" customHeight="1">
      <c r="B5" s="337" t="s">
        <v>66</v>
      </c>
      <c r="C5" s="353" t="s">
        <v>165</v>
      </c>
      <c r="D5" s="353"/>
      <c r="E5" s="353"/>
      <c r="F5" s="94"/>
      <c r="G5" s="308" t="s">
        <v>67</v>
      </c>
      <c r="H5" s="308"/>
      <c r="I5" s="4">
        <v>24.2</v>
      </c>
      <c r="J5" s="1"/>
      <c r="K5" s="1"/>
      <c r="L5" s="2"/>
      <c r="M5" s="6"/>
      <c r="N5" s="39">
        <f>ROUND(PRODUCT(I5:M5,Q5),1)</f>
        <v>24.2</v>
      </c>
      <c r="O5" s="21"/>
      <c r="P5" s="26" t="b">
        <v>1</v>
      </c>
      <c r="Q5" s="26">
        <f>IF(P5=TRUE,1,0)</f>
        <v>1</v>
      </c>
    </row>
    <row r="6" spans="2:18" ht="17.100000000000001" customHeight="1">
      <c r="B6" s="337"/>
      <c r="C6" s="335" t="s">
        <v>411</v>
      </c>
      <c r="D6" s="335"/>
      <c r="E6" s="335"/>
      <c r="F6" s="94"/>
      <c r="G6" s="308" t="s">
        <v>67</v>
      </c>
      <c r="H6" s="336"/>
      <c r="I6" s="4">
        <v>141</v>
      </c>
      <c r="J6" s="1"/>
      <c r="K6" s="1"/>
      <c r="L6" s="95"/>
      <c r="M6" s="7"/>
      <c r="N6" s="39">
        <f>ROUND(PRODUCT(I6:M6,Q6),1)</f>
        <v>141</v>
      </c>
      <c r="O6" s="21"/>
      <c r="P6" s="26" t="b">
        <v>1</v>
      </c>
      <c r="Q6" s="26">
        <f>IF(P6=TRUE,1,0)</f>
        <v>1</v>
      </c>
    </row>
    <row r="7" spans="2:18" ht="17.100000000000001" customHeight="1">
      <c r="B7" s="337"/>
      <c r="C7" s="335" t="s">
        <v>410</v>
      </c>
      <c r="D7" s="335"/>
      <c r="E7" s="335"/>
      <c r="F7" s="94"/>
      <c r="G7" s="308" t="s">
        <v>67</v>
      </c>
      <c r="H7" s="336"/>
      <c r="I7" s="4">
        <v>210.2</v>
      </c>
      <c r="J7" s="1"/>
      <c r="K7" s="1"/>
      <c r="L7" s="95"/>
      <c r="M7" s="7"/>
      <c r="N7" s="39">
        <f>ROUND(PRODUCT(I7:M7,Q7),1)</f>
        <v>210.2</v>
      </c>
      <c r="O7" s="21"/>
      <c r="P7" s="26" t="b">
        <v>1</v>
      </c>
      <c r="Q7" s="26">
        <f t="shared" ref="Q7:Q59" si="0">IF(P7=TRUE,1,0)</f>
        <v>1</v>
      </c>
    </row>
    <row r="8" spans="2:18" ht="24.95" customHeight="1">
      <c r="B8" s="337"/>
      <c r="C8" s="335" t="s">
        <v>204</v>
      </c>
      <c r="D8" s="335"/>
      <c r="E8" s="335"/>
      <c r="F8" s="94"/>
      <c r="G8" s="308" t="s">
        <v>67</v>
      </c>
      <c r="H8" s="336"/>
      <c r="I8" s="4">
        <v>83</v>
      </c>
      <c r="J8" s="1"/>
      <c r="K8" s="1"/>
      <c r="L8" s="2"/>
      <c r="M8" s="8" t="e">
        <f>D81</f>
        <v>#REF!</v>
      </c>
      <c r="N8" s="40" t="e">
        <f>ROUND(PRODUCT(I8:M8,Q8),1)</f>
        <v>#REF!</v>
      </c>
      <c r="O8" s="21"/>
      <c r="P8" s="26" t="b">
        <v>1</v>
      </c>
      <c r="Q8" s="26">
        <f t="shared" si="0"/>
        <v>1</v>
      </c>
    </row>
    <row r="9" spans="2:18" ht="24.95" customHeight="1">
      <c r="B9" s="337"/>
      <c r="C9" s="335" t="s">
        <v>70</v>
      </c>
      <c r="D9" s="335"/>
      <c r="E9" s="335"/>
      <c r="F9" s="94"/>
      <c r="G9" s="98" t="s">
        <v>71</v>
      </c>
      <c r="H9" s="57">
        <v>20</v>
      </c>
      <c r="I9" s="4">
        <v>0.3</v>
      </c>
      <c r="J9" s="30">
        <f>C73</f>
        <v>1</v>
      </c>
      <c r="K9" s="1"/>
      <c r="L9" s="95"/>
      <c r="M9" s="8" t="e">
        <f>M8</f>
        <v>#REF!</v>
      </c>
      <c r="N9" s="40" t="e">
        <f>ROUND(PRODUCT(H9:M9,Q9),1)</f>
        <v>#REF!</v>
      </c>
      <c r="O9" s="22"/>
      <c r="P9" s="26" t="b">
        <v>1</v>
      </c>
      <c r="Q9" s="26">
        <f t="shared" si="0"/>
        <v>1</v>
      </c>
      <c r="R9" s="80"/>
    </row>
    <row r="10" spans="2:18" ht="17.100000000000001" customHeight="1">
      <c r="B10" s="337"/>
      <c r="C10" s="335" t="s">
        <v>72</v>
      </c>
      <c r="D10" s="335"/>
      <c r="E10" s="335"/>
      <c r="F10" s="94"/>
      <c r="G10" s="308" t="s">
        <v>67</v>
      </c>
      <c r="H10" s="308"/>
      <c r="I10" s="4">
        <v>62.5</v>
      </c>
      <c r="J10" s="1"/>
      <c r="K10" s="30"/>
      <c r="L10" s="1"/>
      <c r="M10" s="8"/>
      <c r="N10" s="40">
        <f t="shared" ref="N10:N19" si="1">ROUND(PRODUCT(I10:M10,Q10),1)</f>
        <v>62.5</v>
      </c>
      <c r="O10" s="21"/>
      <c r="P10" s="26" t="b">
        <v>1</v>
      </c>
      <c r="Q10" s="26">
        <f t="shared" si="0"/>
        <v>1</v>
      </c>
    </row>
    <row r="11" spans="2:18" ht="17.100000000000001" customHeight="1">
      <c r="B11" s="338"/>
      <c r="C11" s="335" t="s">
        <v>73</v>
      </c>
      <c r="D11" s="335" t="s">
        <v>74</v>
      </c>
      <c r="E11" s="335"/>
      <c r="F11" s="94"/>
      <c r="G11" s="308" t="s">
        <v>67</v>
      </c>
      <c r="H11" s="308"/>
      <c r="I11" s="4">
        <v>27.3</v>
      </c>
      <c r="J11" s="1"/>
      <c r="K11" s="1"/>
      <c r="L11" s="1"/>
      <c r="M11" s="8"/>
      <c r="N11" s="40">
        <f t="shared" si="1"/>
        <v>27.3</v>
      </c>
      <c r="O11" s="21"/>
      <c r="P11" s="26" t="b">
        <v>1</v>
      </c>
      <c r="Q11" s="26">
        <f t="shared" si="0"/>
        <v>1</v>
      </c>
    </row>
    <row r="12" spans="2:18" ht="17.100000000000001" customHeight="1">
      <c r="B12" s="338"/>
      <c r="C12" s="335"/>
      <c r="D12" s="335" t="s">
        <v>75</v>
      </c>
      <c r="E12" s="352"/>
      <c r="F12" s="94"/>
      <c r="G12" s="308" t="s">
        <v>67</v>
      </c>
      <c r="H12" s="308"/>
      <c r="I12" s="4">
        <v>54.6</v>
      </c>
      <c r="J12" s="1"/>
      <c r="K12" s="1"/>
      <c r="L12" s="1"/>
      <c r="M12" s="8"/>
      <c r="N12" s="40">
        <f t="shared" si="1"/>
        <v>54.6</v>
      </c>
      <c r="O12" s="21"/>
      <c r="P12" s="26" t="b">
        <v>1</v>
      </c>
      <c r="Q12" s="26">
        <f t="shared" si="0"/>
        <v>1</v>
      </c>
    </row>
    <row r="13" spans="2:18" ht="17.100000000000001" customHeight="1">
      <c r="B13" s="337" t="s">
        <v>76</v>
      </c>
      <c r="C13" s="335" t="s">
        <v>77</v>
      </c>
      <c r="D13" s="335"/>
      <c r="E13" s="335"/>
      <c r="F13" s="94"/>
      <c r="G13" s="308" t="s">
        <v>67</v>
      </c>
      <c r="H13" s="308"/>
      <c r="I13" s="4">
        <v>43.8</v>
      </c>
      <c r="J13" s="1"/>
      <c r="K13" s="1"/>
      <c r="L13" s="1"/>
      <c r="M13" s="8"/>
      <c r="N13" s="40">
        <f t="shared" si="1"/>
        <v>43.8</v>
      </c>
      <c r="O13" s="21"/>
      <c r="P13" s="26" t="b">
        <v>1</v>
      </c>
      <c r="Q13" s="26">
        <f t="shared" si="0"/>
        <v>1</v>
      </c>
    </row>
    <row r="14" spans="2:18" ht="17.100000000000001" customHeight="1">
      <c r="B14" s="338"/>
      <c r="C14" s="335" t="s">
        <v>78</v>
      </c>
      <c r="D14" s="335"/>
      <c r="E14" s="335"/>
      <c r="F14" s="94"/>
      <c r="G14" s="308" t="s">
        <v>67</v>
      </c>
      <c r="H14" s="336"/>
      <c r="I14" s="4">
        <v>21.7</v>
      </c>
      <c r="J14" s="1"/>
      <c r="K14" s="1"/>
      <c r="L14" s="30">
        <f>C75</f>
        <v>1</v>
      </c>
      <c r="M14" s="8" t="e">
        <f>M8</f>
        <v>#REF!</v>
      </c>
      <c r="N14" s="40" t="e">
        <f t="shared" si="1"/>
        <v>#REF!</v>
      </c>
      <c r="O14" s="21"/>
      <c r="P14" s="26" t="b">
        <v>1</v>
      </c>
      <c r="Q14" s="26">
        <f t="shared" si="0"/>
        <v>1</v>
      </c>
    </row>
    <row r="15" spans="2:18" ht="17.100000000000001" customHeight="1">
      <c r="B15" s="338"/>
      <c r="C15" s="335" t="s">
        <v>79</v>
      </c>
      <c r="D15" s="335"/>
      <c r="E15" s="335"/>
      <c r="F15" s="94"/>
      <c r="G15" s="308" t="s">
        <v>67</v>
      </c>
      <c r="H15" s="336"/>
      <c r="I15" s="4">
        <v>21.4</v>
      </c>
      <c r="J15" s="1"/>
      <c r="K15" s="1"/>
      <c r="L15" s="30">
        <f>L14</f>
        <v>1</v>
      </c>
      <c r="M15" s="8" t="e">
        <f>M8</f>
        <v>#REF!</v>
      </c>
      <c r="N15" s="40" t="e">
        <f t="shared" si="1"/>
        <v>#REF!</v>
      </c>
      <c r="O15" s="21"/>
      <c r="P15" s="26" t="b">
        <v>1</v>
      </c>
      <c r="Q15" s="26">
        <f t="shared" si="0"/>
        <v>1</v>
      </c>
    </row>
    <row r="16" spans="2:18" ht="17.100000000000001" customHeight="1">
      <c r="B16" s="338"/>
      <c r="C16" s="335" t="s">
        <v>80</v>
      </c>
      <c r="D16" s="335"/>
      <c r="E16" s="335"/>
      <c r="F16" s="94"/>
      <c r="G16" s="308" t="s">
        <v>67</v>
      </c>
      <c r="H16" s="336"/>
      <c r="I16" s="4">
        <v>31.1</v>
      </c>
      <c r="J16" s="1"/>
      <c r="K16" s="1"/>
      <c r="L16" s="1"/>
      <c r="M16" s="8"/>
      <c r="N16" s="40">
        <f t="shared" si="1"/>
        <v>31.1</v>
      </c>
      <c r="O16" s="21"/>
      <c r="P16" s="26" t="b">
        <v>1</v>
      </c>
      <c r="Q16" s="26">
        <f t="shared" si="0"/>
        <v>1</v>
      </c>
    </row>
    <row r="17" spans="2:17" ht="17.100000000000001" customHeight="1">
      <c r="B17" s="338"/>
      <c r="C17" s="335" t="s">
        <v>81</v>
      </c>
      <c r="D17" s="335"/>
      <c r="E17" s="335"/>
      <c r="F17" s="94"/>
      <c r="G17" s="308" t="s">
        <v>67</v>
      </c>
      <c r="H17" s="336"/>
      <c r="I17" s="4">
        <v>18.100000000000001</v>
      </c>
      <c r="J17" s="30"/>
      <c r="K17" s="30"/>
      <c r="L17" s="1"/>
      <c r="M17" s="8" t="e">
        <f>M8</f>
        <v>#REF!</v>
      </c>
      <c r="N17" s="40" t="e">
        <f t="shared" si="1"/>
        <v>#REF!</v>
      </c>
      <c r="O17" s="21"/>
      <c r="P17" s="26" t="b">
        <v>1</v>
      </c>
      <c r="Q17" s="26">
        <f t="shared" si="0"/>
        <v>1</v>
      </c>
    </row>
    <row r="18" spans="2:17" ht="19.5" customHeight="1">
      <c r="B18" s="338"/>
      <c r="C18" s="335" t="s">
        <v>205</v>
      </c>
      <c r="D18" s="335"/>
      <c r="E18" s="335"/>
      <c r="F18" s="94"/>
      <c r="G18" s="308" t="s">
        <v>67</v>
      </c>
      <c r="H18" s="308"/>
      <c r="I18" s="4">
        <v>11.7</v>
      </c>
      <c r="J18" s="1"/>
      <c r="K18" s="1"/>
      <c r="L18" s="1"/>
      <c r="M18" s="8"/>
      <c r="N18" s="40">
        <f t="shared" si="1"/>
        <v>11.7</v>
      </c>
      <c r="O18" s="21"/>
      <c r="P18" s="26" t="b">
        <v>1</v>
      </c>
      <c r="Q18" s="26">
        <f t="shared" si="0"/>
        <v>1</v>
      </c>
    </row>
    <row r="19" spans="2:17" ht="17.100000000000001" customHeight="1">
      <c r="B19" s="337" t="s">
        <v>82</v>
      </c>
      <c r="C19" s="335" t="s">
        <v>83</v>
      </c>
      <c r="D19" s="335"/>
      <c r="E19" s="335"/>
      <c r="F19" s="94"/>
      <c r="G19" s="308" t="s">
        <v>67</v>
      </c>
      <c r="H19" s="308"/>
      <c r="I19" s="4">
        <v>17.100000000000001</v>
      </c>
      <c r="J19" s="1"/>
      <c r="K19" s="1"/>
      <c r="L19" s="1"/>
      <c r="M19" s="8"/>
      <c r="N19" s="40">
        <f t="shared" si="1"/>
        <v>17.100000000000001</v>
      </c>
      <c r="O19" s="21"/>
      <c r="P19" s="26" t="b">
        <v>1</v>
      </c>
      <c r="Q19" s="26">
        <f t="shared" si="0"/>
        <v>1</v>
      </c>
    </row>
    <row r="20" spans="2:17" ht="22.5">
      <c r="B20" s="337"/>
      <c r="C20" s="335" t="s">
        <v>84</v>
      </c>
      <c r="D20" s="335"/>
      <c r="E20" s="335"/>
      <c r="F20" s="94"/>
      <c r="G20" s="98" t="s">
        <v>207</v>
      </c>
      <c r="H20" s="58">
        <v>1</v>
      </c>
      <c r="I20" s="4">
        <v>3.2</v>
      </c>
      <c r="J20" s="30">
        <f>J9</f>
        <v>1</v>
      </c>
      <c r="K20" s="30">
        <f>C74</f>
        <v>1</v>
      </c>
      <c r="L20" s="31">
        <f>L14</f>
        <v>1</v>
      </c>
      <c r="M20" s="8" t="e">
        <f>M8</f>
        <v>#REF!</v>
      </c>
      <c r="N20" s="40" t="e">
        <f>ROUND(PRODUCT(H20:M20,Q20),1)</f>
        <v>#REF!</v>
      </c>
      <c r="O20" s="21"/>
      <c r="P20" s="26" t="b">
        <v>1</v>
      </c>
      <c r="Q20" s="26">
        <f t="shared" si="0"/>
        <v>1</v>
      </c>
    </row>
    <row r="21" spans="2:17" ht="17.100000000000001" customHeight="1">
      <c r="B21" s="337"/>
      <c r="C21" s="335" t="s">
        <v>85</v>
      </c>
      <c r="D21" s="335"/>
      <c r="E21" s="335"/>
      <c r="F21" s="94"/>
      <c r="G21" s="308" t="s">
        <v>67</v>
      </c>
      <c r="H21" s="336"/>
      <c r="I21" s="4">
        <v>22.5</v>
      </c>
      <c r="J21" s="30">
        <f>J9</f>
        <v>1</v>
      </c>
      <c r="K21" s="30">
        <f>K20</f>
        <v>1</v>
      </c>
      <c r="L21" s="31">
        <f>L14</f>
        <v>1</v>
      </c>
      <c r="M21" s="8" t="e">
        <f>M8</f>
        <v>#REF!</v>
      </c>
      <c r="N21" s="40" t="e">
        <f>ROUND(PRODUCT(I21:M21,Q21),1)</f>
        <v>#REF!</v>
      </c>
      <c r="O21" s="21"/>
      <c r="P21" s="26" t="b">
        <v>1</v>
      </c>
      <c r="Q21" s="26">
        <f t="shared" si="0"/>
        <v>1</v>
      </c>
    </row>
    <row r="22" spans="2:17" ht="17.100000000000001" customHeight="1">
      <c r="B22" s="337"/>
      <c r="C22" s="335" t="s">
        <v>86</v>
      </c>
      <c r="D22" s="335"/>
      <c r="E22" s="335"/>
      <c r="F22" s="94"/>
      <c r="G22" s="308" t="s">
        <v>67</v>
      </c>
      <c r="H22" s="336"/>
      <c r="I22" s="4">
        <v>90.6</v>
      </c>
      <c r="J22" s="1"/>
      <c r="K22" s="1"/>
      <c r="L22" s="1"/>
      <c r="M22" s="8" t="e">
        <f>M8</f>
        <v>#REF!</v>
      </c>
      <c r="N22" s="40" t="e">
        <f>ROUND(PRODUCT(I22:M22,Q22),1)</f>
        <v>#REF!</v>
      </c>
      <c r="O22" s="21"/>
      <c r="P22" s="26" t="b">
        <v>1</v>
      </c>
      <c r="Q22" s="26">
        <f t="shared" si="0"/>
        <v>1</v>
      </c>
    </row>
    <row r="23" spans="2:17" ht="22.5">
      <c r="B23" s="337"/>
      <c r="C23" s="335" t="s">
        <v>87</v>
      </c>
      <c r="D23" s="335"/>
      <c r="E23" s="335"/>
      <c r="F23" s="94"/>
      <c r="G23" s="98" t="s">
        <v>207</v>
      </c>
      <c r="H23" s="58">
        <v>1</v>
      </c>
      <c r="I23" s="4">
        <v>5.7</v>
      </c>
      <c r="J23" s="30">
        <f>J9</f>
        <v>1</v>
      </c>
      <c r="K23" s="30">
        <f>K20</f>
        <v>1</v>
      </c>
      <c r="L23" s="30">
        <f>L14</f>
        <v>1</v>
      </c>
      <c r="M23" s="8" t="e">
        <f>M8</f>
        <v>#REF!</v>
      </c>
      <c r="N23" s="40" t="e">
        <f>ROUND(PRODUCT(H23:M23,Q23),1)</f>
        <v>#REF!</v>
      </c>
      <c r="O23" s="21"/>
      <c r="P23" s="26" t="b">
        <v>1</v>
      </c>
      <c r="Q23" s="26">
        <f t="shared" si="0"/>
        <v>1</v>
      </c>
    </row>
    <row r="24" spans="2:17" ht="17.100000000000001" customHeight="1">
      <c r="B24" s="337"/>
      <c r="C24" s="335" t="s">
        <v>88</v>
      </c>
      <c r="D24" s="335"/>
      <c r="E24" s="335"/>
      <c r="F24" s="94"/>
      <c r="G24" s="98" t="s">
        <v>89</v>
      </c>
      <c r="H24" s="58">
        <v>1</v>
      </c>
      <c r="I24" s="4">
        <v>3.7</v>
      </c>
      <c r="J24" s="1"/>
      <c r="K24" s="1"/>
      <c r="L24" s="1"/>
      <c r="M24" s="8"/>
      <c r="N24" s="40">
        <f>ROUND(PRODUCT(H24:M24,Q24),1)</f>
        <v>3.7</v>
      </c>
      <c r="O24" s="21"/>
      <c r="P24" s="26" t="b">
        <v>1</v>
      </c>
      <c r="Q24" s="26">
        <f t="shared" si="0"/>
        <v>1</v>
      </c>
    </row>
    <row r="25" spans="2:17" ht="17.100000000000001" customHeight="1">
      <c r="B25" s="337"/>
      <c r="C25" s="335" t="s">
        <v>90</v>
      </c>
      <c r="D25" s="335"/>
      <c r="E25" s="335"/>
      <c r="F25" s="94"/>
      <c r="G25" s="308" t="s">
        <v>67</v>
      </c>
      <c r="H25" s="336"/>
      <c r="I25" s="4">
        <v>6.8</v>
      </c>
      <c r="J25" s="1"/>
      <c r="K25" s="30">
        <f>K20</f>
        <v>1</v>
      </c>
      <c r="L25" s="30">
        <f>L14</f>
        <v>1</v>
      </c>
      <c r="M25" s="8"/>
      <c r="N25" s="40">
        <f>ROUND(PRODUCT(I25:M25,Q25),1)</f>
        <v>6.8</v>
      </c>
      <c r="O25" s="21"/>
      <c r="P25" s="26" t="b">
        <v>1</v>
      </c>
      <c r="Q25" s="26">
        <f t="shared" si="0"/>
        <v>1</v>
      </c>
    </row>
    <row r="26" spans="2:17" ht="17.100000000000001" customHeight="1">
      <c r="B26" s="337"/>
      <c r="C26" s="335" t="s">
        <v>412</v>
      </c>
      <c r="D26" s="335"/>
      <c r="E26" s="335"/>
      <c r="F26" s="94"/>
      <c r="G26" s="98" t="s">
        <v>89</v>
      </c>
      <c r="H26" s="58">
        <v>1</v>
      </c>
      <c r="I26" s="4">
        <v>2.5</v>
      </c>
      <c r="J26" s="1"/>
      <c r="K26" s="1"/>
      <c r="L26" s="1"/>
      <c r="M26" s="8"/>
      <c r="N26" s="40">
        <f>ROUND(PRODUCT(H26:M26,Q26),1)</f>
        <v>2.5</v>
      </c>
      <c r="O26" s="21"/>
      <c r="P26" s="26" t="b">
        <v>1</v>
      </c>
      <c r="Q26" s="26">
        <f t="shared" si="0"/>
        <v>1</v>
      </c>
    </row>
    <row r="27" spans="2:17" ht="17.100000000000001" customHeight="1">
      <c r="B27" s="337" t="s">
        <v>91</v>
      </c>
      <c r="C27" s="335" t="s">
        <v>92</v>
      </c>
      <c r="D27" s="335"/>
      <c r="E27" s="335"/>
      <c r="F27" s="94"/>
      <c r="G27" s="308" t="s">
        <v>67</v>
      </c>
      <c r="H27" s="308"/>
      <c r="I27" s="4">
        <v>13.9</v>
      </c>
      <c r="J27" s="1"/>
      <c r="K27" s="1"/>
      <c r="L27" s="1"/>
      <c r="M27" s="8"/>
      <c r="N27" s="40">
        <f>ROUND(PRODUCT(I27:M27,Q27),1)</f>
        <v>13.9</v>
      </c>
      <c r="O27" s="21"/>
      <c r="P27" s="26" t="b">
        <v>1</v>
      </c>
      <c r="Q27" s="26">
        <f t="shared" si="0"/>
        <v>1</v>
      </c>
    </row>
    <row r="28" spans="2:17" ht="22.5">
      <c r="B28" s="337"/>
      <c r="C28" s="335" t="s">
        <v>93</v>
      </c>
      <c r="D28" s="335"/>
      <c r="E28" s="335"/>
      <c r="F28" s="94"/>
      <c r="G28" s="98" t="s">
        <v>207</v>
      </c>
      <c r="H28" s="58">
        <v>1</v>
      </c>
      <c r="I28" s="4">
        <v>5.9</v>
      </c>
      <c r="J28" s="30">
        <f>J9</f>
        <v>1</v>
      </c>
      <c r="K28" s="30">
        <f>K20</f>
        <v>1</v>
      </c>
      <c r="L28" s="30">
        <f>L14</f>
        <v>1</v>
      </c>
      <c r="M28" s="8" t="e">
        <f>M8</f>
        <v>#REF!</v>
      </c>
      <c r="N28" s="40" t="e">
        <f>ROUND(PRODUCT(H28:M28,Q28),1)</f>
        <v>#REF!</v>
      </c>
      <c r="O28" s="21"/>
      <c r="P28" s="26" t="b">
        <v>1</v>
      </c>
      <c r="Q28" s="26">
        <f t="shared" si="0"/>
        <v>1</v>
      </c>
    </row>
    <row r="29" spans="2:17" ht="17.100000000000001" customHeight="1">
      <c r="B29" s="337"/>
      <c r="C29" s="335" t="s">
        <v>94</v>
      </c>
      <c r="D29" s="335"/>
      <c r="E29" s="335"/>
      <c r="F29" s="94"/>
      <c r="G29" s="308" t="s">
        <v>67</v>
      </c>
      <c r="H29" s="336"/>
      <c r="I29" s="4">
        <v>23.3</v>
      </c>
      <c r="J29" s="30">
        <f>J9</f>
        <v>1</v>
      </c>
      <c r="K29" s="30">
        <f>K20</f>
        <v>1</v>
      </c>
      <c r="L29" s="30">
        <f>L14</f>
        <v>1</v>
      </c>
      <c r="M29" s="8" t="e">
        <f>M8</f>
        <v>#REF!</v>
      </c>
      <c r="N29" s="40" t="e">
        <f>ROUND(PRODUCT(I29:M29,Q29),1)</f>
        <v>#REF!</v>
      </c>
      <c r="O29" s="21"/>
      <c r="P29" s="26" t="b">
        <v>1</v>
      </c>
      <c r="Q29" s="26">
        <f t="shared" si="0"/>
        <v>1</v>
      </c>
    </row>
    <row r="30" spans="2:17" ht="17.100000000000001" customHeight="1">
      <c r="B30" s="337"/>
      <c r="C30" s="335" t="s">
        <v>95</v>
      </c>
      <c r="D30" s="335"/>
      <c r="E30" s="335"/>
      <c r="F30" s="94"/>
      <c r="G30" s="308" t="s">
        <v>67</v>
      </c>
      <c r="H30" s="336"/>
      <c r="I30" s="4">
        <v>123.3</v>
      </c>
      <c r="J30" s="1"/>
      <c r="K30" s="1"/>
      <c r="L30" s="1"/>
      <c r="M30" s="8" t="e">
        <f>M8</f>
        <v>#REF!</v>
      </c>
      <c r="N30" s="40" t="e">
        <f>ROUND(PRODUCT(I30:M30,Q30),1)</f>
        <v>#REF!</v>
      </c>
      <c r="O30" s="21"/>
      <c r="P30" s="26" t="b">
        <v>1</v>
      </c>
      <c r="Q30" s="26">
        <f t="shared" si="0"/>
        <v>1</v>
      </c>
    </row>
    <row r="31" spans="2:17" ht="22.5">
      <c r="B31" s="337"/>
      <c r="C31" s="335" t="s">
        <v>96</v>
      </c>
      <c r="D31" s="335"/>
      <c r="E31" s="335"/>
      <c r="F31" s="94"/>
      <c r="G31" s="98" t="s">
        <v>207</v>
      </c>
      <c r="H31" s="58">
        <v>1</v>
      </c>
      <c r="I31" s="4">
        <v>10.5</v>
      </c>
      <c r="J31" s="30">
        <f>J9</f>
        <v>1</v>
      </c>
      <c r="K31" s="30">
        <f>K20</f>
        <v>1</v>
      </c>
      <c r="L31" s="30">
        <f>L14</f>
        <v>1</v>
      </c>
      <c r="M31" s="8" t="e">
        <f>M8</f>
        <v>#REF!</v>
      </c>
      <c r="N31" s="40" t="e">
        <f>ROUND(PRODUCT(H31:M31,Q31),1)</f>
        <v>#REF!</v>
      </c>
      <c r="O31" s="21"/>
      <c r="P31" s="26" t="b">
        <v>1</v>
      </c>
      <c r="Q31" s="26">
        <f t="shared" si="0"/>
        <v>1</v>
      </c>
    </row>
    <row r="32" spans="2:17" ht="17.100000000000001" customHeight="1">
      <c r="B32" s="337"/>
      <c r="C32" s="335" t="s">
        <v>97</v>
      </c>
      <c r="D32" s="335"/>
      <c r="E32" s="335"/>
      <c r="F32" s="94"/>
      <c r="G32" s="98" t="s">
        <v>89</v>
      </c>
      <c r="H32" s="59">
        <v>1</v>
      </c>
      <c r="I32" s="4">
        <v>8.1</v>
      </c>
      <c r="J32" s="1"/>
      <c r="K32" s="1"/>
      <c r="L32" s="1"/>
      <c r="M32" s="8"/>
      <c r="N32" s="40">
        <f>ROUND(PRODUCT(H32:M32,Q32),1)</f>
        <v>8.1</v>
      </c>
      <c r="O32" s="21"/>
      <c r="P32" s="26" t="b">
        <v>1</v>
      </c>
      <c r="Q32" s="26">
        <f t="shared" si="0"/>
        <v>1</v>
      </c>
    </row>
    <row r="33" spans="2:17" ht="17.100000000000001" customHeight="1">
      <c r="B33" s="337"/>
      <c r="C33" s="335" t="s">
        <v>98</v>
      </c>
      <c r="D33" s="335"/>
      <c r="E33" s="335"/>
      <c r="F33" s="94"/>
      <c r="G33" s="308" t="s">
        <v>67</v>
      </c>
      <c r="H33" s="336"/>
      <c r="I33" s="4">
        <v>10.199999999999999</v>
      </c>
      <c r="J33" s="1"/>
      <c r="K33" s="1"/>
      <c r="L33" s="1"/>
      <c r="M33" s="8"/>
      <c r="N33" s="40">
        <f>ROUND(PRODUCT(I33:M33,Q33),1)</f>
        <v>10.199999999999999</v>
      </c>
      <c r="O33" s="21"/>
      <c r="P33" s="26" t="b">
        <v>1</v>
      </c>
      <c r="Q33" s="26">
        <f t="shared" si="0"/>
        <v>1</v>
      </c>
    </row>
    <row r="34" spans="2:17" ht="17.100000000000001" customHeight="1">
      <c r="B34" s="337"/>
      <c r="C34" s="335" t="s">
        <v>90</v>
      </c>
      <c r="D34" s="335"/>
      <c r="E34" s="335"/>
      <c r="F34" s="94"/>
      <c r="G34" s="308" t="s">
        <v>67</v>
      </c>
      <c r="H34" s="336"/>
      <c r="I34" s="4">
        <v>8.3000000000000007</v>
      </c>
      <c r="J34" s="1"/>
      <c r="K34" s="30">
        <f>K20</f>
        <v>1</v>
      </c>
      <c r="L34" s="30">
        <f>L14</f>
        <v>1</v>
      </c>
      <c r="M34" s="8"/>
      <c r="N34" s="40">
        <f>ROUND(PRODUCT(I34:M34,Q34),1)</f>
        <v>8.3000000000000007</v>
      </c>
      <c r="O34" s="21"/>
      <c r="P34" s="26" t="b">
        <v>1</v>
      </c>
      <c r="Q34" s="26">
        <f t="shared" si="0"/>
        <v>1</v>
      </c>
    </row>
    <row r="35" spans="2:17" ht="17.100000000000001" customHeight="1">
      <c r="B35" s="337"/>
      <c r="C35" s="335" t="s">
        <v>413</v>
      </c>
      <c r="D35" s="335"/>
      <c r="E35" s="335"/>
      <c r="F35" s="94"/>
      <c r="G35" s="98" t="s">
        <v>89</v>
      </c>
      <c r="H35" s="59">
        <v>1</v>
      </c>
      <c r="I35" s="4">
        <v>6.4</v>
      </c>
      <c r="J35" s="1"/>
      <c r="K35" s="1"/>
      <c r="L35" s="1"/>
      <c r="M35" s="8"/>
      <c r="N35" s="40">
        <f>ROUND(PRODUCT(H35:M35,Q35),1)</f>
        <v>6.4</v>
      </c>
      <c r="O35" s="21"/>
      <c r="P35" s="26" t="b">
        <v>1</v>
      </c>
      <c r="Q35" s="26">
        <f t="shared" si="0"/>
        <v>1</v>
      </c>
    </row>
    <row r="36" spans="2:17" ht="17.100000000000001" customHeight="1">
      <c r="B36" s="337"/>
      <c r="C36" s="335" t="s">
        <v>99</v>
      </c>
      <c r="D36" s="335"/>
      <c r="E36" s="335"/>
      <c r="F36" s="94"/>
      <c r="G36" s="308" t="s">
        <v>67</v>
      </c>
      <c r="H36" s="308"/>
      <c r="I36" s="4">
        <v>16.899999999999999</v>
      </c>
      <c r="J36" s="1"/>
      <c r="K36" s="1"/>
      <c r="L36" s="1"/>
      <c r="M36" s="8"/>
      <c r="N36" s="40">
        <f>ROUND(PRODUCT(I36:M36,Q36),1)</f>
        <v>16.899999999999999</v>
      </c>
      <c r="O36" s="21"/>
      <c r="P36" s="26" t="b">
        <v>1</v>
      </c>
      <c r="Q36" s="26">
        <f t="shared" si="0"/>
        <v>1</v>
      </c>
    </row>
    <row r="37" spans="2:17" ht="17.100000000000001" customHeight="1">
      <c r="B37" s="337" t="s">
        <v>119</v>
      </c>
      <c r="C37" s="335" t="s">
        <v>100</v>
      </c>
      <c r="D37" s="335"/>
      <c r="E37" s="335"/>
      <c r="F37" s="94"/>
      <c r="G37" s="308" t="s">
        <v>67</v>
      </c>
      <c r="H37" s="308"/>
      <c r="I37" s="4">
        <v>63.3</v>
      </c>
      <c r="J37" s="1"/>
      <c r="K37" s="1"/>
      <c r="L37" s="1"/>
      <c r="M37" s="8"/>
      <c r="N37" s="40">
        <f>ROUND(PRODUCT(I37:M37,Q37),1)</f>
        <v>63.3</v>
      </c>
      <c r="O37" s="21"/>
      <c r="P37" s="26" t="b">
        <v>1</v>
      </c>
      <c r="Q37" s="26">
        <f t="shared" si="0"/>
        <v>1</v>
      </c>
    </row>
    <row r="38" spans="2:17" ht="17.100000000000001" customHeight="1">
      <c r="B38" s="337"/>
      <c r="C38" s="335" t="s">
        <v>101</v>
      </c>
      <c r="D38" s="335"/>
      <c r="E38" s="335"/>
      <c r="F38" s="94"/>
      <c r="G38" s="308" t="s">
        <v>67</v>
      </c>
      <c r="H38" s="336"/>
      <c r="I38" s="4">
        <v>48.5</v>
      </c>
      <c r="J38" s="1"/>
      <c r="K38" s="1"/>
      <c r="L38" s="1"/>
      <c r="M38" s="8"/>
      <c r="N38" s="40">
        <f>ROUND(PRODUCT(I38:M38,Q38),1)</f>
        <v>48.5</v>
      </c>
      <c r="O38" s="21"/>
      <c r="P38" s="26" t="b">
        <v>1</v>
      </c>
      <c r="Q38" s="26">
        <f t="shared" si="0"/>
        <v>1</v>
      </c>
    </row>
    <row r="39" spans="2:17" ht="24.95" customHeight="1">
      <c r="B39" s="337"/>
      <c r="C39" s="335" t="s">
        <v>102</v>
      </c>
      <c r="D39" s="335"/>
      <c r="E39" s="335"/>
      <c r="F39" s="94"/>
      <c r="G39" s="98" t="s">
        <v>120</v>
      </c>
      <c r="H39" s="3">
        <f>$H$43</f>
        <v>24</v>
      </c>
      <c r="I39" s="4">
        <v>1.5</v>
      </c>
      <c r="J39" s="30"/>
      <c r="K39" s="1"/>
      <c r="L39" s="30"/>
      <c r="M39" s="8"/>
      <c r="N39" s="40">
        <f>ROUND(PRODUCT(H39:M39,Q39),1)</f>
        <v>36</v>
      </c>
      <c r="O39" s="21"/>
      <c r="P39" s="26" t="b">
        <v>1</v>
      </c>
      <c r="Q39" s="26">
        <f t="shared" si="0"/>
        <v>1</v>
      </c>
    </row>
    <row r="40" spans="2:17" ht="17.100000000000001" customHeight="1">
      <c r="B40" s="337" t="s">
        <v>121</v>
      </c>
      <c r="C40" s="335" t="s">
        <v>103</v>
      </c>
      <c r="D40" s="335"/>
      <c r="E40" s="335"/>
      <c r="F40" s="94"/>
      <c r="G40" s="308" t="s">
        <v>67</v>
      </c>
      <c r="H40" s="308"/>
      <c r="I40" s="4">
        <v>327.2</v>
      </c>
      <c r="J40" s="1"/>
      <c r="K40" s="1"/>
      <c r="L40" s="1"/>
      <c r="M40" s="8"/>
      <c r="N40" s="40">
        <f>ROUND(PRODUCT(I40:M40,Q40),1)</f>
        <v>327.2</v>
      </c>
      <c r="O40" s="21"/>
      <c r="P40" s="26" t="b">
        <v>1</v>
      </c>
      <c r="Q40" s="26">
        <f t="shared" si="0"/>
        <v>1</v>
      </c>
    </row>
    <row r="41" spans="2:17" ht="24.95" customHeight="1">
      <c r="B41" s="337"/>
      <c r="C41" s="335" t="s">
        <v>104</v>
      </c>
      <c r="D41" s="335"/>
      <c r="E41" s="335"/>
      <c r="F41" s="94"/>
      <c r="G41" s="98" t="s">
        <v>122</v>
      </c>
      <c r="H41" s="107">
        <f>$H$42*22</f>
        <v>528</v>
      </c>
      <c r="I41" s="4">
        <v>2.2999999999999998</v>
      </c>
      <c r="J41" s="30">
        <f>J9</f>
        <v>1</v>
      </c>
      <c r="K41" s="30">
        <f>K20</f>
        <v>1</v>
      </c>
      <c r="L41" s="30"/>
      <c r="M41" s="8" t="e">
        <f>D80</f>
        <v>#REF!</v>
      </c>
      <c r="N41" s="40" t="e">
        <f t="shared" ref="N41:N50" si="2">ROUND(PRODUCT(H41:M41,Q41),1)</f>
        <v>#REF!</v>
      </c>
      <c r="O41" s="21"/>
      <c r="P41" s="26" t="b">
        <v>1</v>
      </c>
      <c r="Q41" s="26">
        <f t="shared" si="0"/>
        <v>1</v>
      </c>
    </row>
    <row r="42" spans="2:17" ht="24.95" customHeight="1">
      <c r="B42" s="337"/>
      <c r="C42" s="335" t="s">
        <v>105</v>
      </c>
      <c r="D42" s="335"/>
      <c r="E42" s="335"/>
      <c r="F42" s="94"/>
      <c r="G42" s="98" t="s">
        <v>120</v>
      </c>
      <c r="H42" s="108">
        <v>24</v>
      </c>
      <c r="I42" s="4">
        <v>21.2</v>
      </c>
      <c r="J42" s="30"/>
      <c r="K42" s="30"/>
      <c r="L42" s="1"/>
      <c r="M42" s="8" t="e">
        <f>M41</f>
        <v>#REF!</v>
      </c>
      <c r="N42" s="40" t="e">
        <f t="shared" si="2"/>
        <v>#REF!</v>
      </c>
      <c r="O42" s="23"/>
      <c r="P42" s="26" t="b">
        <v>1</v>
      </c>
      <c r="Q42" s="26">
        <f t="shared" si="0"/>
        <v>1</v>
      </c>
    </row>
    <row r="43" spans="2:17" ht="24.95" customHeight="1">
      <c r="B43" s="337"/>
      <c r="C43" s="335" t="s">
        <v>106</v>
      </c>
      <c r="D43" s="335"/>
      <c r="E43" s="335"/>
      <c r="F43" s="94"/>
      <c r="G43" s="98" t="s">
        <v>120</v>
      </c>
      <c r="H43" s="3">
        <f>$H$42</f>
        <v>24</v>
      </c>
      <c r="I43" s="4">
        <v>9</v>
      </c>
      <c r="J43" s="30"/>
      <c r="K43" s="30">
        <f>K20</f>
        <v>1</v>
      </c>
      <c r="L43" s="1"/>
      <c r="M43" s="8" t="e">
        <f>M41</f>
        <v>#REF!</v>
      </c>
      <c r="N43" s="40" t="e">
        <f t="shared" si="2"/>
        <v>#REF!</v>
      </c>
      <c r="O43" s="23"/>
      <c r="P43" s="26" t="b">
        <v>1</v>
      </c>
      <c r="Q43" s="26">
        <f t="shared" si="0"/>
        <v>1</v>
      </c>
    </row>
    <row r="44" spans="2:17" ht="24.95" customHeight="1">
      <c r="B44" s="337"/>
      <c r="C44" s="335" t="s">
        <v>107</v>
      </c>
      <c r="D44" s="335"/>
      <c r="E44" s="335"/>
      <c r="F44" s="94"/>
      <c r="G44" s="98" t="s">
        <v>120</v>
      </c>
      <c r="H44" s="3">
        <f t="shared" ref="H44:H49" si="3">$H$42</f>
        <v>24</v>
      </c>
      <c r="I44" s="4">
        <v>15.9</v>
      </c>
      <c r="J44" s="30">
        <f>J9</f>
        <v>1</v>
      </c>
      <c r="K44" s="30">
        <f>K20</f>
        <v>1</v>
      </c>
      <c r="L44" s="30">
        <f>L14</f>
        <v>1</v>
      </c>
      <c r="M44" s="8" t="e">
        <f>M41</f>
        <v>#REF!</v>
      </c>
      <c r="N44" s="40" t="e">
        <f t="shared" si="2"/>
        <v>#REF!</v>
      </c>
      <c r="O44" s="23"/>
      <c r="P44" s="26" t="b">
        <v>1</v>
      </c>
      <c r="Q44" s="26">
        <f t="shared" si="0"/>
        <v>1</v>
      </c>
    </row>
    <row r="45" spans="2:17" ht="24.95" customHeight="1">
      <c r="B45" s="337"/>
      <c r="C45" s="335" t="s">
        <v>108</v>
      </c>
      <c r="D45" s="335"/>
      <c r="E45" s="335"/>
      <c r="F45" s="94"/>
      <c r="G45" s="98" t="s">
        <v>120</v>
      </c>
      <c r="H45" s="3">
        <f t="shared" si="3"/>
        <v>24</v>
      </c>
      <c r="I45" s="4">
        <v>18.600000000000001</v>
      </c>
      <c r="J45" s="30"/>
      <c r="K45" s="30">
        <f>K20</f>
        <v>1</v>
      </c>
      <c r="L45" s="1"/>
      <c r="M45" s="8" t="e">
        <f>M41</f>
        <v>#REF!</v>
      </c>
      <c r="N45" s="40" t="e">
        <f t="shared" si="2"/>
        <v>#REF!</v>
      </c>
      <c r="O45" s="23"/>
      <c r="P45" s="26" t="b">
        <v>1</v>
      </c>
      <c r="Q45" s="26">
        <f t="shared" si="0"/>
        <v>1</v>
      </c>
    </row>
    <row r="46" spans="2:17" ht="24.95" customHeight="1">
      <c r="B46" s="337"/>
      <c r="C46" s="335" t="s">
        <v>109</v>
      </c>
      <c r="D46" s="335"/>
      <c r="E46" s="335"/>
      <c r="F46" s="94"/>
      <c r="G46" s="98" t="s">
        <v>120</v>
      </c>
      <c r="H46" s="3">
        <f t="shared" si="3"/>
        <v>24</v>
      </c>
      <c r="I46" s="4">
        <v>9.1</v>
      </c>
      <c r="J46" s="30"/>
      <c r="K46" s="30"/>
      <c r="L46" s="30">
        <f>L14</f>
        <v>1</v>
      </c>
      <c r="M46" s="8" t="e">
        <f>M41</f>
        <v>#REF!</v>
      </c>
      <c r="N46" s="40" t="e">
        <f t="shared" si="2"/>
        <v>#REF!</v>
      </c>
      <c r="O46" s="23"/>
      <c r="P46" s="26" t="b">
        <v>1</v>
      </c>
      <c r="Q46" s="26">
        <f t="shared" si="0"/>
        <v>1</v>
      </c>
    </row>
    <row r="47" spans="2:17" ht="24.95" customHeight="1">
      <c r="B47" s="337"/>
      <c r="C47" s="335" t="s">
        <v>110</v>
      </c>
      <c r="D47" s="335"/>
      <c r="E47" s="335"/>
      <c r="F47" s="94"/>
      <c r="G47" s="98" t="s">
        <v>120</v>
      </c>
      <c r="H47" s="3">
        <f t="shared" si="3"/>
        <v>24</v>
      </c>
      <c r="I47" s="4">
        <v>22</v>
      </c>
      <c r="J47" s="1"/>
      <c r="K47" s="30"/>
      <c r="L47" s="30">
        <f>IF($L$14&gt;1,$L$14,1)</f>
        <v>1</v>
      </c>
      <c r="M47" s="8" t="e">
        <f>IF($M$41&gt;1,$M$41,1)</f>
        <v>#REF!</v>
      </c>
      <c r="N47" s="40" t="e">
        <f t="shared" si="2"/>
        <v>#REF!</v>
      </c>
      <c r="O47" s="23"/>
      <c r="P47" s="26" t="b">
        <v>1</v>
      </c>
      <c r="Q47" s="26">
        <f t="shared" si="0"/>
        <v>1</v>
      </c>
    </row>
    <row r="48" spans="2:17" ht="24.95" customHeight="1">
      <c r="B48" s="337"/>
      <c r="C48" s="335" t="s">
        <v>111</v>
      </c>
      <c r="D48" s="335"/>
      <c r="E48" s="335"/>
      <c r="F48" s="94"/>
      <c r="G48" s="98" t="s">
        <v>120</v>
      </c>
      <c r="H48" s="3">
        <f t="shared" si="3"/>
        <v>24</v>
      </c>
      <c r="I48" s="4">
        <v>9.4</v>
      </c>
      <c r="J48" s="1"/>
      <c r="K48" s="30"/>
      <c r="L48" s="30">
        <f>L14</f>
        <v>1</v>
      </c>
      <c r="M48" s="8" t="e">
        <f>M41</f>
        <v>#REF!</v>
      </c>
      <c r="N48" s="40" t="e">
        <f t="shared" si="2"/>
        <v>#REF!</v>
      </c>
      <c r="O48" s="23"/>
      <c r="P48" s="26" t="b">
        <v>1</v>
      </c>
      <c r="Q48" s="26">
        <f t="shared" si="0"/>
        <v>1</v>
      </c>
    </row>
    <row r="49" spans="2:17" ht="24.95" customHeight="1">
      <c r="B49" s="337"/>
      <c r="C49" s="335" t="s">
        <v>112</v>
      </c>
      <c r="D49" s="335"/>
      <c r="E49" s="335"/>
      <c r="F49" s="94"/>
      <c r="G49" s="98" t="s">
        <v>120</v>
      </c>
      <c r="H49" s="3">
        <f t="shared" si="3"/>
        <v>24</v>
      </c>
      <c r="I49" s="4">
        <v>8</v>
      </c>
      <c r="J49" s="1"/>
      <c r="K49" s="1"/>
      <c r="L49" s="30"/>
      <c r="M49" s="8" t="e">
        <f>M41</f>
        <v>#REF!</v>
      </c>
      <c r="N49" s="40" t="e">
        <f t="shared" si="2"/>
        <v>#REF!</v>
      </c>
      <c r="O49" s="23"/>
      <c r="P49" s="26" t="b">
        <v>1</v>
      </c>
      <c r="Q49" s="26">
        <f t="shared" si="0"/>
        <v>1</v>
      </c>
    </row>
    <row r="50" spans="2:17" ht="17.100000000000001" customHeight="1">
      <c r="B50" s="337"/>
      <c r="C50" s="335" t="s">
        <v>123</v>
      </c>
      <c r="D50" s="335"/>
      <c r="E50" s="335"/>
      <c r="F50" s="94"/>
      <c r="G50" s="98" t="s">
        <v>89</v>
      </c>
      <c r="H50" s="59">
        <v>2</v>
      </c>
      <c r="I50" s="4">
        <v>9.8000000000000007</v>
      </c>
      <c r="J50" s="1"/>
      <c r="K50" s="1"/>
      <c r="L50" s="1"/>
      <c r="M50" s="8"/>
      <c r="N50" s="40">
        <f t="shared" si="2"/>
        <v>19.600000000000001</v>
      </c>
      <c r="O50" s="24"/>
      <c r="P50" s="26" t="b">
        <v>1</v>
      </c>
      <c r="Q50" s="26">
        <f t="shared" si="0"/>
        <v>1</v>
      </c>
    </row>
    <row r="51" spans="2:17" ht="17.100000000000001" customHeight="1">
      <c r="B51" s="337"/>
      <c r="C51" s="335" t="s">
        <v>113</v>
      </c>
      <c r="D51" s="335"/>
      <c r="E51" s="335"/>
      <c r="F51" s="94"/>
      <c r="G51" s="308" t="s">
        <v>67</v>
      </c>
      <c r="H51" s="336"/>
      <c r="I51" s="4">
        <v>30.2</v>
      </c>
      <c r="J51" s="1"/>
      <c r="K51" s="1"/>
      <c r="L51" s="1"/>
      <c r="M51" s="8"/>
      <c r="N51" s="40">
        <f>ROUND(PRODUCT(I51:M51,Q51),1)</f>
        <v>30.2</v>
      </c>
      <c r="O51" s="23"/>
      <c r="P51" s="26" t="b">
        <v>1</v>
      </c>
      <c r="Q51" s="26">
        <f t="shared" si="0"/>
        <v>1</v>
      </c>
    </row>
    <row r="52" spans="2:17" ht="23.25" customHeight="1">
      <c r="B52" s="337"/>
      <c r="C52" s="335" t="s">
        <v>114</v>
      </c>
      <c r="D52" s="335"/>
      <c r="E52" s="335"/>
      <c r="F52" s="94"/>
      <c r="G52" s="98" t="s">
        <v>120</v>
      </c>
      <c r="H52" s="3">
        <f t="shared" ref="H52" si="4">$H$42</f>
        <v>24</v>
      </c>
      <c r="I52" s="4">
        <v>30.9</v>
      </c>
      <c r="J52" s="30"/>
      <c r="K52" s="1"/>
      <c r="L52" s="1"/>
      <c r="M52" s="8"/>
      <c r="N52" s="40">
        <f>ROUND(PRODUCT(H52:M52,Q52),1)</f>
        <v>741.6</v>
      </c>
      <c r="O52" s="23"/>
      <c r="P52" s="26" t="b">
        <v>1</v>
      </c>
      <c r="Q52" s="26">
        <f t="shared" si="0"/>
        <v>1</v>
      </c>
    </row>
    <row r="53" spans="2:17" ht="24.95" customHeight="1">
      <c r="B53" s="337"/>
      <c r="C53" s="335" t="s">
        <v>414</v>
      </c>
      <c r="D53" s="335"/>
      <c r="E53" s="335"/>
      <c r="F53" s="94"/>
      <c r="G53" s="98" t="s">
        <v>124</v>
      </c>
      <c r="H53" s="3">
        <f>$H$42/12</f>
        <v>2</v>
      </c>
      <c r="I53" s="4">
        <v>6.9</v>
      </c>
      <c r="J53" s="1"/>
      <c r="K53" s="1"/>
      <c r="L53" s="1"/>
      <c r="M53" s="8" t="e">
        <f>M41</f>
        <v>#REF!</v>
      </c>
      <c r="N53" s="40" t="e">
        <f>ROUND(PRODUCT(H53:M53,Q53),1)</f>
        <v>#REF!</v>
      </c>
      <c r="O53" s="23"/>
      <c r="P53" s="26" t="b">
        <v>1</v>
      </c>
      <c r="Q53" s="26">
        <f t="shared" si="0"/>
        <v>1</v>
      </c>
    </row>
    <row r="54" spans="2:17" ht="17.100000000000001" customHeight="1">
      <c r="B54" s="337"/>
      <c r="C54" s="335" t="s">
        <v>115</v>
      </c>
      <c r="D54" s="335"/>
      <c r="E54" s="335"/>
      <c r="F54" s="94"/>
      <c r="G54" s="98" t="s">
        <v>89</v>
      </c>
      <c r="H54" s="59">
        <v>3</v>
      </c>
      <c r="I54" s="4">
        <v>24.1</v>
      </c>
      <c r="J54" s="1"/>
      <c r="K54" s="1"/>
      <c r="L54" s="1"/>
      <c r="M54" s="8"/>
      <c r="N54" s="40">
        <f>ROUND(PRODUCT(H54:M54,Q54),1)</f>
        <v>72.3</v>
      </c>
      <c r="O54" s="23"/>
      <c r="P54" s="26" t="b">
        <v>1</v>
      </c>
      <c r="Q54" s="26">
        <f t="shared" si="0"/>
        <v>1</v>
      </c>
    </row>
    <row r="55" spans="2:17" ht="24.95" customHeight="1">
      <c r="B55" s="337"/>
      <c r="C55" s="335" t="s">
        <v>116</v>
      </c>
      <c r="D55" s="335"/>
      <c r="E55" s="335"/>
      <c r="F55" s="94"/>
      <c r="G55" s="98" t="s">
        <v>206</v>
      </c>
      <c r="H55" s="57" t="e">
        <f>#REF!*22</f>
        <v>#REF!</v>
      </c>
      <c r="I55" s="4">
        <v>1.3</v>
      </c>
      <c r="J55" s="1"/>
      <c r="K55" s="1"/>
      <c r="L55" s="1"/>
      <c r="M55" s="8" t="e">
        <f>M41</f>
        <v>#REF!</v>
      </c>
      <c r="N55" s="40" t="e">
        <f>ROUND(PRODUCT(H55:M55,Q55),1)</f>
        <v>#REF!</v>
      </c>
      <c r="O55" s="24"/>
      <c r="P55" s="26" t="b">
        <v>1</v>
      </c>
      <c r="Q55" s="26">
        <f t="shared" si="0"/>
        <v>1</v>
      </c>
    </row>
    <row r="56" spans="2:17" ht="20.100000000000001" customHeight="1">
      <c r="B56" s="305" t="s">
        <v>167</v>
      </c>
      <c r="C56" s="354" t="s">
        <v>208</v>
      </c>
      <c r="D56" s="355"/>
      <c r="E56" s="356"/>
      <c r="F56" s="94"/>
      <c r="G56" s="301" t="s">
        <v>168</v>
      </c>
      <c r="H56" s="302"/>
      <c r="I56" s="4">
        <v>113.7</v>
      </c>
      <c r="J56" s="1"/>
      <c r="K56" s="1"/>
      <c r="L56" s="1"/>
      <c r="M56" s="8" t="e">
        <f>M8</f>
        <v>#REF!</v>
      </c>
      <c r="N56" s="40" t="e">
        <f t="shared" ref="N56:N59" si="5">ROUND(PRODUCT(I56:M56,Q56),1)</f>
        <v>#REF!</v>
      </c>
      <c r="O56" s="24"/>
      <c r="P56" s="26" t="b">
        <v>1</v>
      </c>
      <c r="Q56" s="26">
        <f t="shared" si="0"/>
        <v>1</v>
      </c>
    </row>
    <row r="57" spans="2:17" ht="17.100000000000001" customHeight="1">
      <c r="B57" s="306"/>
      <c r="C57" s="335" t="s">
        <v>117</v>
      </c>
      <c r="D57" s="335"/>
      <c r="E57" s="335"/>
      <c r="F57" s="94"/>
      <c r="G57" s="308" t="s">
        <v>67</v>
      </c>
      <c r="H57" s="336"/>
      <c r="I57" s="4">
        <v>40.6</v>
      </c>
      <c r="J57" s="1"/>
      <c r="K57" s="1"/>
      <c r="L57" s="1"/>
      <c r="M57" s="8"/>
      <c r="N57" s="40">
        <f t="shared" si="5"/>
        <v>40.6</v>
      </c>
      <c r="O57" s="21"/>
      <c r="P57" s="26" t="b">
        <v>1</v>
      </c>
      <c r="Q57" s="26">
        <f t="shared" si="0"/>
        <v>1</v>
      </c>
    </row>
    <row r="58" spans="2:17" ht="17.100000000000001" customHeight="1">
      <c r="B58" s="306"/>
      <c r="C58" s="335" t="s">
        <v>118</v>
      </c>
      <c r="D58" s="335"/>
      <c r="E58" s="335"/>
      <c r="F58" s="94"/>
      <c r="G58" s="308" t="s">
        <v>67</v>
      </c>
      <c r="H58" s="336"/>
      <c r="I58" s="4">
        <v>20.8</v>
      </c>
      <c r="J58" s="1"/>
      <c r="K58" s="1"/>
      <c r="L58" s="1"/>
      <c r="M58" s="8"/>
      <c r="N58" s="40">
        <f t="shared" si="5"/>
        <v>20.8</v>
      </c>
      <c r="O58" s="21"/>
      <c r="P58" s="26" t="b">
        <v>1</v>
      </c>
      <c r="Q58" s="26">
        <f t="shared" si="0"/>
        <v>1</v>
      </c>
    </row>
    <row r="59" spans="2:17" ht="24.95" customHeight="1" thickBot="1">
      <c r="B59" s="307"/>
      <c r="C59" s="324" t="s">
        <v>134</v>
      </c>
      <c r="D59" s="324"/>
      <c r="E59" s="324"/>
      <c r="F59" s="96"/>
      <c r="G59" s="325" t="s">
        <v>67</v>
      </c>
      <c r="H59" s="326"/>
      <c r="I59" s="41">
        <v>46.1</v>
      </c>
      <c r="J59" s="42"/>
      <c r="K59" s="42"/>
      <c r="L59" s="42"/>
      <c r="M59" s="43" t="e">
        <f>M8</f>
        <v>#REF!</v>
      </c>
      <c r="N59" s="44" t="e">
        <f t="shared" si="5"/>
        <v>#REF!</v>
      </c>
      <c r="O59" s="21"/>
      <c r="P59" s="26" t="b">
        <v>1</v>
      </c>
      <c r="Q59" s="26">
        <f t="shared" si="0"/>
        <v>1</v>
      </c>
    </row>
    <row r="60" spans="2:17" ht="15" customHeight="1">
      <c r="B60" s="36"/>
      <c r="C60" s="10"/>
      <c r="D60" s="10"/>
      <c r="E60" s="10"/>
      <c r="F60" s="11"/>
      <c r="G60" s="11"/>
      <c r="H60" s="12"/>
      <c r="I60" s="13"/>
      <c r="J60" s="14"/>
      <c r="K60" s="14"/>
      <c r="L60" s="14"/>
      <c r="M60" s="9"/>
      <c r="N60" s="9"/>
      <c r="O60" s="21"/>
    </row>
    <row r="61" spans="2:17" ht="15" customHeight="1" thickBot="1">
      <c r="B61" s="36" t="s">
        <v>159</v>
      </c>
      <c r="C61" s="10"/>
      <c r="D61" s="10"/>
      <c r="E61" s="10"/>
      <c r="F61" s="11"/>
      <c r="G61" s="11"/>
      <c r="H61" s="12"/>
      <c r="I61" s="13"/>
      <c r="J61" s="14"/>
      <c r="K61" s="14"/>
      <c r="L61" s="14"/>
      <c r="M61" s="9"/>
      <c r="N61" s="9"/>
      <c r="O61" s="21"/>
    </row>
    <row r="62" spans="2:17" ht="17.100000000000001" customHeight="1">
      <c r="B62" s="327" t="s">
        <v>155</v>
      </c>
      <c r="C62" s="97" t="s">
        <v>148</v>
      </c>
      <c r="D62" s="330" t="s">
        <v>149</v>
      </c>
      <c r="E62" s="330"/>
      <c r="F62" s="330"/>
      <c r="G62" s="331" t="e">
        <f>SUM(N5:N39)+SUM(N56:N59)</f>
        <v>#REF!</v>
      </c>
      <c r="H62" s="332"/>
      <c r="J62" s="26"/>
      <c r="K62" s="26"/>
      <c r="L62" s="26"/>
      <c r="M62" s="34"/>
    </row>
    <row r="63" spans="2:17" ht="17.100000000000001" customHeight="1">
      <c r="B63" s="328"/>
      <c r="C63" s="309" t="s">
        <v>150</v>
      </c>
      <c r="D63" s="309" t="s">
        <v>149</v>
      </c>
      <c r="E63" s="309"/>
      <c r="F63" s="309"/>
      <c r="G63" s="333" t="e">
        <f>G65-G64</f>
        <v>#REF!</v>
      </c>
      <c r="H63" s="334"/>
      <c r="J63" s="35"/>
      <c r="K63" s="26"/>
      <c r="L63" s="26"/>
      <c r="M63" s="34"/>
    </row>
    <row r="64" spans="2:17" ht="17.100000000000001" customHeight="1">
      <c r="B64" s="328"/>
      <c r="C64" s="309"/>
      <c r="D64" s="309" t="s">
        <v>151</v>
      </c>
      <c r="E64" s="309"/>
      <c r="F64" s="309"/>
      <c r="G64" s="333" t="e">
        <f>G65*IF(선택!B2=1,10%,IF(선택!B2=2,15%,20%))</f>
        <v>#REF!</v>
      </c>
      <c r="H64" s="334"/>
      <c r="I64" s="45">
        <f>IF(선택!B2=1,10%,IF(선택!B2=2,15%,20%))</f>
        <v>0.1</v>
      </c>
      <c r="J64" s="35"/>
      <c r="K64" s="26"/>
      <c r="L64" s="26"/>
      <c r="M64" s="34"/>
    </row>
    <row r="65" spans="2:13" ht="17.100000000000001" customHeight="1">
      <c r="B65" s="328"/>
      <c r="C65" s="309"/>
      <c r="D65" s="309" t="s">
        <v>160</v>
      </c>
      <c r="E65" s="309"/>
      <c r="F65" s="309"/>
      <c r="G65" s="310" t="e">
        <f>IF(선택!AB2=2,SUM(N40:N55)*0.8,SUM(N40:N55))</f>
        <v>#REF!</v>
      </c>
      <c r="H65" s="311"/>
      <c r="I65" s="46" t="str">
        <f>IF(선택!AB2=2,"20%감하여 적용","")</f>
        <v/>
      </c>
      <c r="J65" s="26"/>
      <c r="K65" s="26"/>
      <c r="L65" s="26"/>
      <c r="M65" s="34"/>
    </row>
    <row r="66" spans="2:13" ht="17.100000000000001" customHeight="1" thickBot="1">
      <c r="B66" s="329"/>
      <c r="C66" s="312" t="s">
        <v>161</v>
      </c>
      <c r="D66" s="312"/>
      <c r="E66" s="312"/>
      <c r="F66" s="312"/>
      <c r="G66" s="313" t="e">
        <f>G62+G65</f>
        <v>#REF!</v>
      </c>
      <c r="H66" s="314"/>
      <c r="J66" s="26"/>
      <c r="K66" s="26"/>
      <c r="L66" s="26"/>
      <c r="M66" s="34"/>
    </row>
    <row r="67" spans="2:13" ht="17.100000000000001" customHeight="1" thickTop="1">
      <c r="B67" s="315" t="s">
        <v>156</v>
      </c>
      <c r="C67" s="317" t="s">
        <v>152</v>
      </c>
      <c r="D67" s="317"/>
      <c r="E67" s="317"/>
      <c r="F67" s="317"/>
      <c r="G67" s="318" t="e">
        <f>ROUNDUP((G62+G63)/22,2)</f>
        <v>#REF!</v>
      </c>
      <c r="H67" s="319"/>
      <c r="I67" s="25" t="s">
        <v>157</v>
      </c>
      <c r="J67" s="35"/>
      <c r="K67" s="26"/>
      <c r="L67" s="26"/>
      <c r="M67" s="34"/>
    </row>
    <row r="68" spans="2:13" ht="17.100000000000001" customHeight="1">
      <c r="B68" s="315"/>
      <c r="C68" s="320" t="s">
        <v>153</v>
      </c>
      <c r="D68" s="320"/>
      <c r="E68" s="320"/>
      <c r="F68" s="320"/>
      <c r="G68" s="321" t="e">
        <f>ROUNDUP(G64/22,2)</f>
        <v>#REF!</v>
      </c>
      <c r="H68" s="322"/>
      <c r="I68" s="25" t="s">
        <v>158</v>
      </c>
      <c r="J68" s="35"/>
      <c r="K68" s="26"/>
      <c r="L68" s="26"/>
      <c r="M68" s="34"/>
    </row>
    <row r="69" spans="2:13" ht="17.100000000000001" customHeight="1" thickBot="1">
      <c r="B69" s="316"/>
      <c r="C69" s="323" t="s">
        <v>162</v>
      </c>
      <c r="D69" s="323"/>
      <c r="E69" s="323"/>
      <c r="F69" s="323"/>
      <c r="G69" s="299" t="e">
        <f>SUM(G67:H68)</f>
        <v>#REF!</v>
      </c>
      <c r="H69" s="300"/>
      <c r="J69" s="35"/>
      <c r="K69" s="26"/>
      <c r="L69" s="26"/>
      <c r="M69" s="34"/>
    </row>
    <row r="70" spans="2:13" ht="17.100000000000001" customHeight="1"/>
    <row r="71" spans="2:13" ht="17.100000000000001" customHeight="1">
      <c r="B71" s="33" t="s">
        <v>154</v>
      </c>
    </row>
    <row r="72" spans="2:13" ht="17.100000000000001" customHeight="1">
      <c r="B72" s="92" t="s">
        <v>135</v>
      </c>
      <c r="C72" s="92" t="s">
        <v>137</v>
      </c>
    </row>
    <row r="73" spans="2:13" ht="17.100000000000001" customHeight="1">
      <c r="B73" s="92" t="s">
        <v>128</v>
      </c>
      <c r="C73" s="56">
        <v>1</v>
      </c>
    </row>
    <row r="74" spans="2:13" ht="17.100000000000001" customHeight="1">
      <c r="B74" s="92" t="s">
        <v>133</v>
      </c>
      <c r="C74" s="56">
        <v>1</v>
      </c>
    </row>
    <row r="75" spans="2:13" ht="17.100000000000001" customHeight="1">
      <c r="B75" s="92" t="s">
        <v>129</v>
      </c>
      <c r="C75" s="56">
        <v>1</v>
      </c>
    </row>
    <row r="76" spans="2:13" ht="17.100000000000001" customHeight="1">
      <c r="B76" s="16" t="s">
        <v>138</v>
      </c>
      <c r="C76" s="29"/>
    </row>
    <row r="77" spans="2:13" ht="17.100000000000001" customHeight="1"/>
    <row r="78" spans="2:13" ht="17.100000000000001" customHeight="1">
      <c r="B78" s="33" t="s">
        <v>141</v>
      </c>
    </row>
    <row r="79" spans="2:13" ht="17.100000000000001" customHeight="1">
      <c r="B79" s="294" t="s">
        <v>188</v>
      </c>
      <c r="C79" s="294"/>
      <c r="D79" s="92" t="s">
        <v>189</v>
      </c>
      <c r="F79" s="291"/>
      <c r="G79" s="291"/>
    </row>
    <row r="80" spans="2:13" ht="17.100000000000001" customHeight="1">
      <c r="B80" s="350" t="s">
        <v>198</v>
      </c>
      <c r="C80" s="72" t="s">
        <v>190</v>
      </c>
      <c r="D80" s="73" t="e">
        <f>D84+D85+D87+D89</f>
        <v>#REF!</v>
      </c>
      <c r="F80" s="91"/>
      <c r="G80" s="91"/>
    </row>
    <row r="81" spans="2:25" ht="17.100000000000001" customHeight="1">
      <c r="B81" s="351"/>
      <c r="C81" s="72" t="s">
        <v>186</v>
      </c>
      <c r="D81" s="73" t="e">
        <f>D86+D88+D90</f>
        <v>#REF!</v>
      </c>
      <c r="F81" s="91"/>
      <c r="G81" s="91"/>
    </row>
    <row r="82" spans="2:25" ht="17.100000000000001" customHeight="1">
      <c r="B82" s="26"/>
      <c r="C82" s="76"/>
      <c r="D82" s="74"/>
      <c r="F82" s="91"/>
      <c r="G82" s="91"/>
    </row>
    <row r="83" spans="2:25" ht="17.100000000000001" customHeight="1">
      <c r="B83" s="78" t="s">
        <v>202</v>
      </c>
      <c r="C83" s="77"/>
      <c r="D83" s="75"/>
      <c r="E83" s="20"/>
      <c r="F83" s="91"/>
      <c r="G83" s="91"/>
    </row>
    <row r="84" spans="2:25" ht="17.100000000000001" customHeight="1">
      <c r="B84" s="242" t="s">
        <v>415</v>
      </c>
      <c r="C84" s="235" t="s">
        <v>185</v>
      </c>
      <c r="D84" s="236" t="e">
        <f>(0.011*$C$93*(1-0.0025*$C$93)+($C$94+($C$95)+0.2)*($C$93*0.2))*$Q$84</f>
        <v>#REF!</v>
      </c>
      <c r="E84" s="20"/>
      <c r="F84" s="239"/>
      <c r="G84" s="239"/>
      <c r="P84" s="241" t="b">
        <v>1</v>
      </c>
      <c r="Q84" s="241">
        <f t="shared" ref="Q84" si="6">IF(P84=TRUE,1,0)</f>
        <v>1</v>
      </c>
      <c r="X84" s="241" t="b">
        <v>1</v>
      </c>
      <c r="Y84" s="241">
        <f t="shared" ref="Y84" si="7">IF(X84=TRUE,1,0)</f>
        <v>1</v>
      </c>
    </row>
    <row r="85" spans="2:25" ht="17.100000000000001" customHeight="1">
      <c r="B85" s="358" t="s">
        <v>176</v>
      </c>
      <c r="C85" s="93" t="s">
        <v>136</v>
      </c>
      <c r="D85" s="37" t="e">
        <f>(0.011*$C$93*(1-0.0025*$C$93)+$C$94+($C$95)+0.2)*$Q$85</f>
        <v>#REF!</v>
      </c>
      <c r="F85" s="291"/>
      <c r="G85" s="291"/>
      <c r="P85" s="26" t="b">
        <v>0</v>
      </c>
      <c r="Q85" s="26">
        <f t="shared" ref="Q85" si="8">IF(P85=TRUE,1,0)</f>
        <v>0</v>
      </c>
    </row>
    <row r="86" spans="2:25" ht="17.100000000000001" customHeight="1">
      <c r="B86" s="359"/>
      <c r="C86" s="93" t="s">
        <v>142</v>
      </c>
      <c r="D86" s="37" t="e">
        <f>(0.015*$C$93*(1-0.0011*$C$93))*$Q$85</f>
        <v>#REF!</v>
      </c>
      <c r="F86" s="291"/>
      <c r="G86" s="291"/>
    </row>
    <row r="87" spans="2:25" ht="17.100000000000001" customHeight="1">
      <c r="B87" s="358" t="s">
        <v>187</v>
      </c>
      <c r="C87" s="93" t="s">
        <v>185</v>
      </c>
      <c r="D87" s="37" t="e">
        <f>(0.011*200*(1-0.0025*200)+$C$94+($C$95)+0.2)*$Q$89</f>
        <v>#REF!</v>
      </c>
      <c r="F87" s="291"/>
      <c r="G87" s="291"/>
    </row>
    <row r="88" spans="2:25" ht="17.100000000000001" customHeight="1">
      <c r="B88" s="359"/>
      <c r="C88" s="93" t="s">
        <v>186</v>
      </c>
      <c r="D88" s="37">
        <f>(0.015*200*(1-0.0011*200))*$Q$89</f>
        <v>0</v>
      </c>
      <c r="F88" s="291"/>
      <c r="G88" s="291"/>
    </row>
    <row r="89" spans="2:25" ht="17.100000000000001" customHeight="1">
      <c r="B89" s="358" t="s">
        <v>177</v>
      </c>
      <c r="C89" s="93" t="s">
        <v>136</v>
      </c>
      <c r="D89" s="37" t="e">
        <f>(($C$93-200)/250)*$Q$89</f>
        <v>#REF!</v>
      </c>
      <c r="F89" s="291"/>
      <c r="G89" s="291"/>
      <c r="P89" s="26" t="b">
        <v>0</v>
      </c>
      <c r="Q89" s="26">
        <f t="shared" ref="Q89" si="9">IF(P89=TRUE,1,0)</f>
        <v>0</v>
      </c>
    </row>
    <row r="90" spans="2:25" ht="17.100000000000001" customHeight="1">
      <c r="B90" s="359"/>
      <c r="C90" s="93" t="s">
        <v>142</v>
      </c>
      <c r="D90" s="37" t="e">
        <f>(($C$93-200)/250)*$Q$89</f>
        <v>#REF!</v>
      </c>
      <c r="F90" s="292"/>
      <c r="G90" s="292"/>
    </row>
    <row r="91" spans="2:25" ht="17.100000000000001" customHeight="1">
      <c r="B91" s="15"/>
      <c r="C91" s="15"/>
      <c r="D91" s="60"/>
    </row>
    <row r="92" spans="2:25" ht="17.100000000000001" customHeight="1">
      <c r="B92" s="25" t="s">
        <v>203</v>
      </c>
    </row>
    <row r="93" spans="2:25" ht="17.100000000000001" customHeight="1">
      <c r="B93" s="101" t="s">
        <v>139</v>
      </c>
      <c r="C93" s="71" t="e">
        <f>#REF!/1.1/10^9</f>
        <v>#REF!</v>
      </c>
      <c r="D93" s="19" t="s">
        <v>193</v>
      </c>
      <c r="E93" s="106" t="e">
        <f>C93*10</f>
        <v>#REF!</v>
      </c>
      <c r="F93" s="19" t="s">
        <v>225</v>
      </c>
      <c r="L93"/>
    </row>
    <row r="94" spans="2:25" ht="17.100000000000001" customHeight="1">
      <c r="B94" s="63" t="s">
        <v>172</v>
      </c>
      <c r="C94" s="32" t="e">
        <f>((C108-#REF!)/C108)*0.1</f>
        <v>#REF!</v>
      </c>
      <c r="D94" s="19"/>
    </row>
    <row r="95" spans="2:25" ht="17.100000000000001" customHeight="1">
      <c r="B95" s="63" t="s">
        <v>175</v>
      </c>
      <c r="C95" s="67" t="e">
        <f>F99</f>
        <v>#REF!</v>
      </c>
      <c r="D95" s="19"/>
    </row>
    <row r="96" spans="2:25" ht="17.100000000000001" customHeight="1">
      <c r="B96" s="61" t="s">
        <v>192</v>
      </c>
    </row>
    <row r="97" spans="2:17" ht="17.100000000000001" customHeight="1">
      <c r="B97" s="25" t="s">
        <v>182</v>
      </c>
    </row>
    <row r="98" spans="2:17" ht="24" customHeight="1">
      <c r="B98" s="92" t="s">
        <v>184</v>
      </c>
      <c r="C98" s="68" t="s">
        <v>209</v>
      </c>
      <c r="D98" s="68" t="s">
        <v>210</v>
      </c>
      <c r="E98" s="92" t="s">
        <v>180</v>
      </c>
      <c r="F98" s="294" t="s">
        <v>174</v>
      </c>
      <c r="G98" s="294"/>
      <c r="H98" s="294"/>
    </row>
    <row r="99" spans="2:17" ht="17.100000000000001" customHeight="1">
      <c r="B99" s="5" t="s">
        <v>212</v>
      </c>
      <c r="C99" s="64" t="e">
        <f>#REF!/1.1*10^(-8)</f>
        <v>#REF!</v>
      </c>
      <c r="D99" s="70" t="e">
        <f>$E$93</f>
        <v>#REF!</v>
      </c>
      <c r="E99" s="19">
        <v>0.2</v>
      </c>
      <c r="F99" s="293" t="e">
        <f>E99*(C99/D99)*Q99</f>
        <v>#REF!</v>
      </c>
      <c r="G99" s="293"/>
      <c r="H99" s="293"/>
      <c r="P99" s="26" t="b">
        <v>1</v>
      </c>
      <c r="Q99" s="26">
        <f t="shared" ref="Q99" si="10">IF(P99=TRUE,1,0)</f>
        <v>1</v>
      </c>
    </row>
    <row r="100" spans="2:17" ht="17.100000000000001" customHeight="1">
      <c r="B100" s="25" t="s">
        <v>215</v>
      </c>
    </row>
    <row r="101" spans="2:17" ht="17.100000000000001" customHeight="1">
      <c r="B101" s="25" t="s">
        <v>211</v>
      </c>
    </row>
    <row r="102" spans="2:17" ht="17.100000000000001" customHeight="1"/>
    <row r="103" spans="2:17" ht="17.100000000000001" customHeight="1">
      <c r="B103" s="25" t="s">
        <v>143</v>
      </c>
    </row>
    <row r="104" spans="2:17" ht="17.100000000000001" customHeight="1">
      <c r="B104" s="92" t="s">
        <v>144</v>
      </c>
      <c r="C104" s="93" t="e">
        <f>IF(E93&lt;30,10,IF(E93&lt;50,30,IF(E93&lt;70,50,IF(E93&lt;100,70,IF(E93&lt;150,100,IF(E93&lt;200,150,IF(E93&lt;300,200,IF(E93&lt;400,300,IF(E93&lt;500,400,IF(E93&lt;700,500,IF(E93&lt;1000,700,IF(E93&gt;=1000,1000))))))))))))</f>
        <v>#REF!</v>
      </c>
      <c r="D104" s="19" t="s">
        <v>196</v>
      </c>
    </row>
    <row r="105" spans="2:17" ht="17.100000000000001" customHeight="1">
      <c r="B105" s="92" t="s">
        <v>145</v>
      </c>
      <c r="C105" s="93" t="e">
        <f>IF(E93&lt;10,10,IF(E93&lt;30,30,IF(E93&lt;50,50,IF(E93&lt;70,70,IF(E93&lt;100,100,IF(E93&lt;150,150,IF(E93&lt;200,200,IF(E93&lt;300,300,IF(E93&lt;400,400,IF(E93&lt;500,500,IF(E93&lt;700,700,IF(E93&lt;1000,1000,IF(E93&gt;=1000,1000)))))))))))))</f>
        <v>#REF!</v>
      </c>
      <c r="D105" s="19" t="s">
        <v>196</v>
      </c>
    </row>
    <row r="106" spans="2:17" ht="17.100000000000001" customHeight="1">
      <c r="B106" s="92" t="s">
        <v>146</v>
      </c>
      <c r="C106" s="93" t="e">
        <f>IF(E93&lt;30,10,IF(E93&lt;50,14,IF(E93&lt;70,17,IF(E93&lt;100,24,IF(E93&lt;150,28,IF(E93&lt;200,30,IF(E93&lt;300,37,IF(E93&lt;400,38,IF(E93&lt;500,38,IF(E93&lt;700,39,IF(E93&lt;1000,45,IF(E93&gt;=1000,54))))))))))))</f>
        <v>#REF!</v>
      </c>
      <c r="D106" s="19" t="s">
        <v>163</v>
      </c>
    </row>
    <row r="107" spans="2:17" ht="17.100000000000001" customHeight="1">
      <c r="B107" s="92" t="s">
        <v>140</v>
      </c>
      <c r="C107" s="93" t="e">
        <f>IF(E93&lt;10,10,IF(E93&lt;30,14,IF(E93&lt;50,17,IF(E93&lt;70,24,IF(E93&lt;100,28,IF(E93&lt;150,30,IF(E93&lt;200,37,IF(E93&lt;300,38,IF(E93&lt;400,38,IF(E93&lt;500,39,IF(E93&lt;700,45,IF(E93&lt;1000,54,IF(E93&gt;=1000,54)))))))))))))</f>
        <v>#REF!</v>
      </c>
      <c r="D107" s="19" t="s">
        <v>163</v>
      </c>
    </row>
    <row r="108" spans="2:17" ht="17.100000000000001" customHeight="1">
      <c r="B108" s="92" t="s">
        <v>147</v>
      </c>
      <c r="C108" s="93" t="e">
        <f>IF(E93&lt;=10,10,IF(E93&gt;=1000,54,C106-(E93-C104)*(C106-C107)/(C105-C104)))</f>
        <v>#REF!</v>
      </c>
      <c r="D108" s="19" t="s">
        <v>163</v>
      </c>
    </row>
    <row r="109" spans="2:17" ht="17.100000000000001" customHeight="1"/>
    <row r="110" spans="2:17" ht="17.100000000000001" customHeight="1"/>
    <row r="111" spans="2:17" ht="17.100000000000001" customHeight="1"/>
    <row r="112" spans="2:17" ht="17.100000000000001" customHeight="1"/>
    <row r="113" ht="17.100000000000001" customHeight="1"/>
    <row r="114" ht="17.100000000000001" customHeight="1"/>
    <row r="115" ht="17.100000000000001" customHeight="1"/>
    <row r="116" ht="17.100000000000001" customHeight="1"/>
    <row r="117" ht="17.100000000000001" customHeight="1"/>
    <row r="118" ht="17.100000000000001" customHeight="1"/>
    <row r="119" ht="17.100000000000001" customHeight="1"/>
    <row r="120" ht="17.100000000000001" customHeight="1"/>
    <row r="121" ht="17.100000000000001" customHeight="1"/>
    <row r="122" ht="17.100000000000001" customHeight="1"/>
    <row r="123" ht="17.100000000000001" customHeight="1"/>
    <row r="124" ht="17.100000000000001" customHeight="1"/>
    <row r="125" ht="17.100000000000001" customHeight="1"/>
    <row r="126" ht="17.100000000000001" customHeight="1"/>
    <row r="127" ht="17.100000000000001" customHeight="1"/>
    <row r="128" ht="17.100000000000001" customHeight="1"/>
    <row r="129" ht="17.100000000000001" customHeight="1"/>
    <row r="130" ht="17.100000000000001" customHeight="1"/>
    <row r="131" ht="17.100000000000001" customHeight="1"/>
    <row r="132" ht="17.100000000000001" customHeight="1"/>
    <row r="133" ht="17.100000000000001" customHeight="1"/>
    <row r="134" ht="17.100000000000001" customHeight="1"/>
    <row r="135" ht="17.100000000000001" customHeight="1"/>
    <row r="136" ht="17.100000000000001" customHeight="1"/>
    <row r="137" ht="17.100000000000001" customHeight="1"/>
    <row r="138" ht="17.100000000000001" customHeight="1"/>
    <row r="139" ht="17.100000000000001" customHeight="1"/>
  </sheetData>
  <protectedRanges>
    <protectedRange password="CF7E" sqref="O1:R83 O85:R1048576" name="범위1"/>
    <protectedRange password="CF7E" sqref="X84:Y84" name="범위1_2"/>
    <protectedRange password="CF7E" sqref="O84:R84" name="범위1_1_2"/>
  </protectedRanges>
  <mergeCells count="135">
    <mergeCell ref="B1:N1"/>
    <mergeCell ref="B3:E3"/>
    <mergeCell ref="F3:F4"/>
    <mergeCell ref="G3:H4"/>
    <mergeCell ref="J3:L3"/>
    <mergeCell ref="M3:M4"/>
    <mergeCell ref="N3:N4"/>
    <mergeCell ref="C4:E4"/>
    <mergeCell ref="C10:E10"/>
    <mergeCell ref="G10:H10"/>
    <mergeCell ref="C11:C12"/>
    <mergeCell ref="D11:E11"/>
    <mergeCell ref="G11:H11"/>
    <mergeCell ref="D12:E12"/>
    <mergeCell ref="G12:H12"/>
    <mergeCell ref="B5:B12"/>
    <mergeCell ref="C5:E5"/>
    <mergeCell ref="G5:H5"/>
    <mergeCell ref="C6:E6"/>
    <mergeCell ref="G6:H6"/>
    <mergeCell ref="C7:E7"/>
    <mergeCell ref="G7:H7"/>
    <mergeCell ref="C8:E8"/>
    <mergeCell ref="G8:H8"/>
    <mergeCell ref="C9:E9"/>
    <mergeCell ref="B19:B26"/>
    <mergeCell ref="C19:E19"/>
    <mergeCell ref="G19:H19"/>
    <mergeCell ref="C20:E20"/>
    <mergeCell ref="C21:E21"/>
    <mergeCell ref="G21:H21"/>
    <mergeCell ref="C22:E22"/>
    <mergeCell ref="B13:B18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22:H22"/>
    <mergeCell ref="C23:E23"/>
    <mergeCell ref="C24:E24"/>
    <mergeCell ref="C25:E25"/>
    <mergeCell ref="G25:H25"/>
    <mergeCell ref="C26:E26"/>
    <mergeCell ref="G17:H17"/>
    <mergeCell ref="C18:E18"/>
    <mergeCell ref="G18:H18"/>
    <mergeCell ref="B37:B39"/>
    <mergeCell ref="C37:E37"/>
    <mergeCell ref="G37:H37"/>
    <mergeCell ref="C38:E38"/>
    <mergeCell ref="G38:H38"/>
    <mergeCell ref="C39:E39"/>
    <mergeCell ref="C33:E33"/>
    <mergeCell ref="G33:H33"/>
    <mergeCell ref="C34:E34"/>
    <mergeCell ref="G34:H34"/>
    <mergeCell ref="C35:E35"/>
    <mergeCell ref="C36:E36"/>
    <mergeCell ref="G36:H36"/>
    <mergeCell ref="B27:B36"/>
    <mergeCell ref="C27:E27"/>
    <mergeCell ref="G27:H27"/>
    <mergeCell ref="C28:E28"/>
    <mergeCell ref="C29:E29"/>
    <mergeCell ref="G29:H29"/>
    <mergeCell ref="C30:E30"/>
    <mergeCell ref="G30:H30"/>
    <mergeCell ref="C31:E31"/>
    <mergeCell ref="C32:E32"/>
    <mergeCell ref="C48:E48"/>
    <mergeCell ref="C49:E49"/>
    <mergeCell ref="C50:E50"/>
    <mergeCell ref="C51:E51"/>
    <mergeCell ref="G51:H51"/>
    <mergeCell ref="C52:E52"/>
    <mergeCell ref="B40:B55"/>
    <mergeCell ref="C40:E40"/>
    <mergeCell ref="G40:H40"/>
    <mergeCell ref="C41:E41"/>
    <mergeCell ref="C42:E42"/>
    <mergeCell ref="C43:E43"/>
    <mergeCell ref="C44:E44"/>
    <mergeCell ref="C45:E45"/>
    <mergeCell ref="C46:E46"/>
    <mergeCell ref="C47:E47"/>
    <mergeCell ref="C53:E53"/>
    <mergeCell ref="C54:E54"/>
    <mergeCell ref="C55:E55"/>
    <mergeCell ref="B56:B59"/>
    <mergeCell ref="C56:E56"/>
    <mergeCell ref="G56:H56"/>
    <mergeCell ref="C57:E57"/>
    <mergeCell ref="G57:H57"/>
    <mergeCell ref="C58:E58"/>
    <mergeCell ref="G58:H58"/>
    <mergeCell ref="C59:E59"/>
    <mergeCell ref="G59:H59"/>
    <mergeCell ref="B62:B66"/>
    <mergeCell ref="D62:F62"/>
    <mergeCell ref="G62:H62"/>
    <mergeCell ref="C63:C65"/>
    <mergeCell ref="D63:F63"/>
    <mergeCell ref="G63:H63"/>
    <mergeCell ref="D64:F64"/>
    <mergeCell ref="G64:H64"/>
    <mergeCell ref="D65:F65"/>
    <mergeCell ref="G65:H65"/>
    <mergeCell ref="C66:F66"/>
    <mergeCell ref="G66:H66"/>
    <mergeCell ref="B67:B69"/>
    <mergeCell ref="C67:F67"/>
    <mergeCell ref="G67:H67"/>
    <mergeCell ref="C68:F68"/>
    <mergeCell ref="G68:H68"/>
    <mergeCell ref="C69:F69"/>
    <mergeCell ref="F98:H98"/>
    <mergeCell ref="F99:H99"/>
    <mergeCell ref="B87:B88"/>
    <mergeCell ref="F87:G87"/>
    <mergeCell ref="F88:G88"/>
    <mergeCell ref="B89:B90"/>
    <mergeCell ref="F89:G89"/>
    <mergeCell ref="F90:G90"/>
    <mergeCell ref="G69:H69"/>
    <mergeCell ref="B79:C79"/>
    <mergeCell ref="F79:G79"/>
    <mergeCell ref="B80:B81"/>
    <mergeCell ref="B85:B86"/>
    <mergeCell ref="F85:G85"/>
    <mergeCell ref="F86:G86"/>
  </mergeCells>
  <phoneticPr fontId="5" type="noConversion"/>
  <conditionalFormatting sqref="B60:B61 B5:B10 B19:B26 B37:B56">
    <cfRule type="expression" dxfId="70" priority="66">
      <formula>#REF!=2</formula>
    </cfRule>
  </conditionalFormatting>
  <conditionalFormatting sqref="B13:B18 B27:B36">
    <cfRule type="expression" dxfId="69" priority="64">
      <formula>#REF!=2</formula>
    </cfRule>
    <cfRule type="expression" dxfId="68" priority="65">
      <formula>#REF!=2</formula>
    </cfRule>
  </conditionalFormatting>
  <conditionalFormatting sqref="C11:C12">
    <cfRule type="expression" dxfId="67" priority="63">
      <formula>AND($Q$11=0,$Q$12=0)</formula>
    </cfRule>
  </conditionalFormatting>
  <conditionalFormatting sqref="C5:N5">
    <cfRule type="expression" dxfId="66" priority="62">
      <formula>$Q$5=0</formula>
    </cfRule>
  </conditionalFormatting>
  <conditionalFormatting sqref="C6:N6">
    <cfRule type="expression" dxfId="65" priority="61">
      <formula>$Q$6=0</formula>
    </cfRule>
  </conditionalFormatting>
  <conditionalFormatting sqref="C7:N7">
    <cfRule type="expression" dxfId="64" priority="60">
      <formula>$Q$7=0</formula>
    </cfRule>
  </conditionalFormatting>
  <conditionalFormatting sqref="D11:N11">
    <cfRule type="expression" dxfId="63" priority="59">
      <formula>$Q$11=0</formula>
    </cfRule>
  </conditionalFormatting>
  <conditionalFormatting sqref="D12:N12">
    <cfRule type="expression" dxfId="62" priority="58">
      <formula>$Q$12=0</formula>
    </cfRule>
  </conditionalFormatting>
  <conditionalFormatting sqref="C10:N10">
    <cfRule type="expression" dxfId="61" priority="57">
      <formula>$Q$10=0</formula>
    </cfRule>
  </conditionalFormatting>
  <conditionalFormatting sqref="C13:N13">
    <cfRule type="expression" dxfId="60" priority="56">
      <formula>$Q$13=0</formula>
    </cfRule>
  </conditionalFormatting>
  <conditionalFormatting sqref="C15:N15">
    <cfRule type="expression" dxfId="59" priority="55">
      <formula>$Q$15=0</formula>
    </cfRule>
  </conditionalFormatting>
  <conditionalFormatting sqref="C9:N9">
    <cfRule type="expression" dxfId="58" priority="54">
      <formula>$Q$9=0</formula>
    </cfRule>
  </conditionalFormatting>
  <conditionalFormatting sqref="C17:N17">
    <cfRule type="expression" dxfId="57" priority="53">
      <formula>$Q$17=0</formula>
    </cfRule>
  </conditionalFormatting>
  <conditionalFormatting sqref="C18:N18">
    <cfRule type="expression" dxfId="56" priority="52">
      <formula>$Q$18=0</formula>
    </cfRule>
  </conditionalFormatting>
  <conditionalFormatting sqref="C19:N19">
    <cfRule type="expression" dxfId="55" priority="51">
      <formula>$Q$19=0</formula>
    </cfRule>
  </conditionalFormatting>
  <conditionalFormatting sqref="C20:N20">
    <cfRule type="expression" dxfId="54" priority="50">
      <formula>$Q$20=0</formula>
    </cfRule>
  </conditionalFormatting>
  <conditionalFormatting sqref="C22:N22">
    <cfRule type="expression" dxfId="53" priority="49">
      <formula>$Q$22=0</formula>
    </cfRule>
  </conditionalFormatting>
  <conditionalFormatting sqref="C23:N23">
    <cfRule type="expression" dxfId="52" priority="48">
      <formula>$Q$23=0</formula>
    </cfRule>
  </conditionalFormatting>
  <conditionalFormatting sqref="C24:N24">
    <cfRule type="expression" dxfId="51" priority="47">
      <formula>$Q$24=0</formula>
    </cfRule>
  </conditionalFormatting>
  <conditionalFormatting sqref="C26:N26">
    <cfRule type="expression" dxfId="50" priority="46">
      <formula>$Q$26=0</formula>
    </cfRule>
  </conditionalFormatting>
  <conditionalFormatting sqref="C27:N27">
    <cfRule type="expression" dxfId="49" priority="45">
      <formula>$Q$27=0</formula>
    </cfRule>
  </conditionalFormatting>
  <conditionalFormatting sqref="C28:N28">
    <cfRule type="expression" dxfId="48" priority="44">
      <formula>$Q$28=0</formula>
    </cfRule>
  </conditionalFormatting>
  <conditionalFormatting sqref="C30:N30">
    <cfRule type="expression" dxfId="47" priority="43">
      <formula>$Q$30=0</formula>
    </cfRule>
  </conditionalFormatting>
  <conditionalFormatting sqref="C31:N31">
    <cfRule type="expression" dxfId="46" priority="42">
      <formula>$Q$31=0</formula>
    </cfRule>
  </conditionalFormatting>
  <conditionalFormatting sqref="C32:N32">
    <cfRule type="expression" dxfId="45" priority="41">
      <formula>$Q$32=0</formula>
    </cfRule>
  </conditionalFormatting>
  <conditionalFormatting sqref="C33:N33">
    <cfRule type="expression" dxfId="44" priority="40">
      <formula>$Q$33=0</formula>
    </cfRule>
  </conditionalFormatting>
  <conditionalFormatting sqref="C34:N34">
    <cfRule type="expression" dxfId="43" priority="39">
      <formula>$Q$34=0</formula>
    </cfRule>
  </conditionalFormatting>
  <conditionalFormatting sqref="C35:N35">
    <cfRule type="expression" dxfId="42" priority="38">
      <formula>$Q$35=0</formula>
    </cfRule>
  </conditionalFormatting>
  <conditionalFormatting sqref="C36:N36">
    <cfRule type="expression" dxfId="41" priority="37">
      <formula>$Q$36=0</formula>
    </cfRule>
  </conditionalFormatting>
  <conditionalFormatting sqref="C37:N37">
    <cfRule type="expression" dxfId="40" priority="36">
      <formula>$Q$37=0</formula>
    </cfRule>
  </conditionalFormatting>
  <conditionalFormatting sqref="C38:N38">
    <cfRule type="expression" dxfId="39" priority="35">
      <formula>$Q$38=0</formula>
    </cfRule>
  </conditionalFormatting>
  <conditionalFormatting sqref="C39:N39">
    <cfRule type="expression" dxfId="38" priority="34">
      <formula>$Q$39=0</formula>
    </cfRule>
  </conditionalFormatting>
  <conditionalFormatting sqref="C40:N40">
    <cfRule type="expression" dxfId="37" priority="33">
      <formula>$Q$40=0</formula>
    </cfRule>
  </conditionalFormatting>
  <conditionalFormatting sqref="C41:N41">
    <cfRule type="expression" dxfId="36" priority="32">
      <formula>$Q$41=0</formula>
    </cfRule>
  </conditionalFormatting>
  <conditionalFormatting sqref="C42:N42">
    <cfRule type="expression" dxfId="35" priority="31">
      <formula>$Q$42=0</formula>
    </cfRule>
  </conditionalFormatting>
  <conditionalFormatting sqref="C43:N43 H44:H49">
    <cfRule type="expression" dxfId="34" priority="30">
      <formula>$Q$43=0</formula>
    </cfRule>
  </conditionalFormatting>
  <conditionalFormatting sqref="C44:N44">
    <cfRule type="expression" dxfId="33" priority="29">
      <formula>$Q$44=0</formula>
    </cfRule>
  </conditionalFormatting>
  <conditionalFormatting sqref="C45:N45">
    <cfRule type="expression" dxfId="32" priority="28">
      <formula>$Q$45=0</formula>
    </cfRule>
  </conditionalFormatting>
  <conditionalFormatting sqref="C46:N46">
    <cfRule type="expression" dxfId="31" priority="27">
      <formula>$Q$46=0</formula>
    </cfRule>
  </conditionalFormatting>
  <conditionalFormatting sqref="C47:N47">
    <cfRule type="expression" dxfId="30" priority="26">
      <formula>$Q$47=0</formula>
    </cfRule>
  </conditionalFormatting>
  <conditionalFormatting sqref="C48:N48">
    <cfRule type="expression" dxfId="29" priority="25">
      <formula>$Q$48=0</formula>
    </cfRule>
  </conditionalFormatting>
  <conditionalFormatting sqref="C49:N49">
    <cfRule type="expression" dxfId="28" priority="24">
      <formula>$Q$49=0</formula>
    </cfRule>
  </conditionalFormatting>
  <conditionalFormatting sqref="C50:N50">
    <cfRule type="expression" dxfId="27" priority="23">
      <formula>$Q$50=0</formula>
    </cfRule>
  </conditionalFormatting>
  <conditionalFormatting sqref="C51:N51">
    <cfRule type="expression" dxfId="26" priority="22">
      <formula>$Q$51=0</formula>
    </cfRule>
  </conditionalFormatting>
  <conditionalFormatting sqref="C52:N52">
    <cfRule type="expression" dxfId="25" priority="21">
      <formula>$Q$52=0</formula>
    </cfRule>
  </conditionalFormatting>
  <conditionalFormatting sqref="C53:N53">
    <cfRule type="expression" dxfId="24" priority="20">
      <formula>$Q$53=0</formula>
    </cfRule>
  </conditionalFormatting>
  <conditionalFormatting sqref="C54:N54">
    <cfRule type="expression" dxfId="23" priority="19">
      <formula>$Q$54=0</formula>
    </cfRule>
  </conditionalFormatting>
  <conditionalFormatting sqref="C56:N56">
    <cfRule type="expression" dxfId="22" priority="18">
      <formula>$Q$56=0</formula>
    </cfRule>
  </conditionalFormatting>
  <conditionalFormatting sqref="C57:N57">
    <cfRule type="expression" dxfId="21" priority="17">
      <formula>$Q$57=0</formula>
    </cfRule>
  </conditionalFormatting>
  <conditionalFormatting sqref="C58:N58">
    <cfRule type="expression" dxfId="20" priority="16">
      <formula>$Q$58=0</formula>
    </cfRule>
  </conditionalFormatting>
  <conditionalFormatting sqref="C8:N8">
    <cfRule type="expression" dxfId="19" priority="15">
      <formula>$Q$8=0</formula>
    </cfRule>
  </conditionalFormatting>
  <conditionalFormatting sqref="C59:N59">
    <cfRule type="expression" dxfId="18" priority="14">
      <formula>$Q$59=0</formula>
    </cfRule>
  </conditionalFormatting>
  <conditionalFormatting sqref="C99">
    <cfRule type="expression" dxfId="17" priority="13">
      <formula>$Q$99=1</formula>
    </cfRule>
  </conditionalFormatting>
  <conditionalFormatting sqref="B85">
    <cfRule type="expression" dxfId="16" priority="12">
      <formula>$Q$85=1</formula>
    </cfRule>
  </conditionalFormatting>
  <conditionalFormatting sqref="B89">
    <cfRule type="expression" dxfId="15" priority="11">
      <formula>$Q$89=1</formula>
    </cfRule>
  </conditionalFormatting>
  <conditionalFormatting sqref="C14:N14">
    <cfRule type="expression" dxfId="14" priority="10">
      <formula>$Q$14=0</formula>
    </cfRule>
  </conditionalFormatting>
  <conditionalFormatting sqref="C16:N16">
    <cfRule type="expression" dxfId="13" priority="9">
      <formula>$Q$16=0</formula>
    </cfRule>
  </conditionalFormatting>
  <conditionalFormatting sqref="C21:N21">
    <cfRule type="expression" dxfId="12" priority="8">
      <formula>$Q$21=0</formula>
    </cfRule>
  </conditionalFormatting>
  <conditionalFormatting sqref="C25:N25">
    <cfRule type="expression" dxfId="11" priority="7">
      <formula>$Q$25=0</formula>
    </cfRule>
  </conditionalFormatting>
  <conditionalFormatting sqref="C29:N29">
    <cfRule type="expression" dxfId="10" priority="6">
      <formula>$Q$29=0</formula>
    </cfRule>
  </conditionalFormatting>
  <conditionalFormatting sqref="C55:N55">
    <cfRule type="expression" dxfId="9" priority="5">
      <formula>$Q$55=0</formula>
    </cfRule>
  </conditionalFormatting>
  <conditionalFormatting sqref="H39">
    <cfRule type="expression" dxfId="8" priority="4">
      <formula>$Q$42=0</formula>
    </cfRule>
  </conditionalFormatting>
  <conditionalFormatting sqref="H52">
    <cfRule type="expression" dxfId="7" priority="3">
      <formula>$Q$43=0</formula>
    </cfRule>
  </conditionalFormatting>
  <conditionalFormatting sqref="H52">
    <cfRule type="expression" dxfId="6" priority="2">
      <formula>$Q$49=0</formula>
    </cfRule>
  </conditionalFormatting>
  <conditionalFormatting sqref="B84">
    <cfRule type="expression" dxfId="5" priority="1">
      <formula>$Q$84=1</formula>
    </cfRule>
  </conditionalFormatting>
  <pageMargins left="0.35433070866141736" right="0.35433070866141736" top="0.74803149606299213" bottom="0.74803149606299213" header="0.31496062992125984" footer="0.31496062992125984"/>
  <pageSetup paperSize="9" scale="61" fitToHeight="2" orientation="portrait" r:id="rId1"/>
  <rowBreaks count="1" manualBreakCount="1">
    <brk id="59" max="1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Check Box 1">
              <controlPr defaultSize="0" autoFill="0" autoLine="0" autoPict="0">
                <anchor moveWithCells="1">
                  <from>
                    <xdr:col>5</xdr:col>
                    <xdr:colOff>76200</xdr:colOff>
                    <xdr:row>4</xdr:row>
                    <xdr:rowOff>0</xdr:rowOff>
                  </from>
                  <to>
                    <xdr:col>6</xdr:col>
                    <xdr:colOff>38100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5" name="Check Box 2">
              <controlPr defaultSize="0" autoFill="0" autoLine="0" autoPict="0">
                <anchor moveWithCells="1">
                  <from>
                    <xdr:col>5</xdr:col>
                    <xdr:colOff>76200</xdr:colOff>
                    <xdr:row>5</xdr:row>
                    <xdr:rowOff>0</xdr:rowOff>
                  </from>
                  <to>
                    <xdr:col>6</xdr:col>
                    <xdr:colOff>38100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6" name="Check Box 3">
              <controlPr defaultSize="0" autoFill="0" autoLine="0" autoPict="0">
                <anchor moveWithCells="1">
                  <from>
                    <xdr:col>5</xdr:col>
                    <xdr:colOff>76200</xdr:colOff>
                    <xdr:row>5</xdr:row>
                    <xdr:rowOff>200025</xdr:rowOff>
                  </from>
                  <to>
                    <xdr:col>6</xdr:col>
                    <xdr:colOff>38100</xdr:colOff>
                    <xdr:row>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8" r:id="rId7" name="Check Box 4">
              <controlPr defaultSize="0" autoFill="0" autoLine="0" autoPict="0">
                <anchor moveWithCells="1">
                  <from>
                    <xdr:col>5</xdr:col>
                    <xdr:colOff>76200</xdr:colOff>
                    <xdr:row>7</xdr:row>
                    <xdr:rowOff>28575</xdr:rowOff>
                  </from>
                  <to>
                    <xdr:col>6</xdr:col>
                    <xdr:colOff>38100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8" name="Check Box 5">
              <controlPr defaultSize="0" autoFill="0" autoLine="0" autoPict="0">
                <anchor moveWithCells="1">
                  <from>
                    <xdr:col>5</xdr:col>
                    <xdr:colOff>76200</xdr:colOff>
                    <xdr:row>8</xdr:row>
                    <xdr:rowOff>38100</xdr:rowOff>
                  </from>
                  <to>
                    <xdr:col>6</xdr:col>
                    <xdr:colOff>38100</xdr:colOff>
                    <xdr:row>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9" name="Check Box 6">
              <controlPr defaultSize="0" autoFill="0" autoLine="0" autoPict="0">
                <anchor moveWithCells="1">
                  <from>
                    <xdr:col>5</xdr:col>
                    <xdr:colOff>76200</xdr:colOff>
                    <xdr:row>8</xdr:row>
                    <xdr:rowOff>304800</xdr:rowOff>
                  </from>
                  <to>
                    <xdr:col>6</xdr:col>
                    <xdr:colOff>38100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10" name="Check Box 7">
              <controlPr defaultSize="0" autoFill="0" autoLine="0" autoPict="0">
                <anchor moveWithCells="1">
                  <from>
                    <xdr:col>5</xdr:col>
                    <xdr:colOff>76200</xdr:colOff>
                    <xdr:row>9</xdr:row>
                    <xdr:rowOff>200025</xdr:rowOff>
                  </from>
                  <to>
                    <xdr:col>6</xdr:col>
                    <xdr:colOff>38100</xdr:colOff>
                    <xdr:row>10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2" r:id="rId11" name="Check Box 8">
              <controlPr defaultSize="0" autoFill="0" autoLine="0" autoPict="0">
                <anchor moveWithCells="1">
                  <from>
                    <xdr:col>5</xdr:col>
                    <xdr:colOff>76200</xdr:colOff>
                    <xdr:row>11</xdr:row>
                    <xdr:rowOff>0</xdr:rowOff>
                  </from>
                  <to>
                    <xdr:col>6</xdr:col>
                    <xdr:colOff>38100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12" name="Check Box 9">
              <controlPr defaultSize="0" autoFill="0" autoLine="0" autoPict="0">
                <anchor moveWithCells="1">
                  <from>
                    <xdr:col>5</xdr:col>
                    <xdr:colOff>76200</xdr:colOff>
                    <xdr:row>12</xdr:row>
                    <xdr:rowOff>0</xdr:rowOff>
                  </from>
                  <to>
                    <xdr:col>6</xdr:col>
                    <xdr:colOff>38100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13" name="Check Box 10">
              <controlPr defaultSize="0" autoFill="0" autoLine="0" autoPict="0">
                <anchor moveWithCells="1">
                  <from>
                    <xdr:col>5</xdr:col>
                    <xdr:colOff>76200</xdr:colOff>
                    <xdr:row>13</xdr:row>
                    <xdr:rowOff>0</xdr:rowOff>
                  </from>
                  <to>
                    <xdr:col>6</xdr:col>
                    <xdr:colOff>38100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4" name="Check Box 11">
              <controlPr defaultSize="0" autoFill="0" autoLine="0" autoPict="0">
                <anchor moveWithCells="1">
                  <from>
                    <xdr:col>5</xdr:col>
                    <xdr:colOff>76200</xdr:colOff>
                    <xdr:row>14</xdr:row>
                    <xdr:rowOff>0</xdr:rowOff>
                  </from>
                  <to>
                    <xdr:col>6</xdr:col>
                    <xdr:colOff>38100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6" r:id="rId15" name="Check Box 12">
              <controlPr defaultSize="0" autoFill="0" autoLine="0" autoPict="0">
                <anchor moveWithCells="1">
                  <from>
                    <xdr:col>5</xdr:col>
                    <xdr:colOff>76200</xdr:colOff>
                    <xdr:row>15</xdr:row>
                    <xdr:rowOff>0</xdr:rowOff>
                  </from>
                  <to>
                    <xdr:col>6</xdr:col>
                    <xdr:colOff>38100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7" r:id="rId16" name="Check Box 13">
              <controlPr defaultSize="0" autoFill="0" autoLine="0" autoPict="0">
                <anchor moveWithCells="1">
                  <from>
                    <xdr:col>5</xdr:col>
                    <xdr:colOff>76200</xdr:colOff>
                    <xdr:row>16</xdr:row>
                    <xdr:rowOff>0</xdr:rowOff>
                  </from>
                  <to>
                    <xdr:col>6</xdr:col>
                    <xdr:colOff>38100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8" r:id="rId17" name="Check Box 14">
              <controlPr defaultSize="0" autoFill="0" autoLine="0" autoPict="0">
                <anchor moveWithCells="1">
                  <from>
                    <xdr:col>5</xdr:col>
                    <xdr:colOff>76200</xdr:colOff>
                    <xdr:row>17</xdr:row>
                    <xdr:rowOff>47625</xdr:rowOff>
                  </from>
                  <to>
                    <xdr:col>6</xdr:col>
                    <xdr:colOff>38100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9" r:id="rId18" name="Check Box 15">
              <controlPr defaultSize="0" autoFill="0" autoLine="0" autoPict="0">
                <anchor moveWithCells="1">
                  <from>
                    <xdr:col>5</xdr:col>
                    <xdr:colOff>76200</xdr:colOff>
                    <xdr:row>19</xdr:row>
                    <xdr:rowOff>0</xdr:rowOff>
                  </from>
                  <to>
                    <xdr:col>6</xdr:col>
                    <xdr:colOff>38100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0" r:id="rId19" name="Check Box 16">
              <controlPr defaultSize="0" autoFill="0" autoLine="0" autoPict="0">
                <anchor moveWithCells="1">
                  <from>
                    <xdr:col>5</xdr:col>
                    <xdr:colOff>76200</xdr:colOff>
                    <xdr:row>18</xdr:row>
                    <xdr:rowOff>0</xdr:rowOff>
                  </from>
                  <to>
                    <xdr:col>6</xdr:col>
                    <xdr:colOff>38100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1" r:id="rId20" name="Check Box 17">
              <controlPr defaultSize="0" autoFill="0" autoLine="0" autoPict="0">
                <anchor moveWithCells="1">
                  <from>
                    <xdr:col>5</xdr:col>
                    <xdr:colOff>76200</xdr:colOff>
                    <xdr:row>20</xdr:row>
                    <xdr:rowOff>0</xdr:rowOff>
                  </from>
                  <to>
                    <xdr:col>6</xdr:col>
                    <xdr:colOff>38100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2" r:id="rId21" name="Check Box 18">
              <controlPr defaultSize="0" autoFill="0" autoLine="0" autoPict="0">
                <anchor moveWithCells="1">
                  <from>
                    <xdr:col>5</xdr:col>
                    <xdr:colOff>76200</xdr:colOff>
                    <xdr:row>20</xdr:row>
                    <xdr:rowOff>200025</xdr:rowOff>
                  </from>
                  <to>
                    <xdr:col>6</xdr:col>
                    <xdr:colOff>38100</xdr:colOff>
                    <xdr:row>21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3" r:id="rId22" name="Check Box 19">
              <controlPr defaultSize="0" autoFill="0" autoLine="0" autoPict="0">
                <anchor moveWithCells="1">
                  <from>
                    <xdr:col>5</xdr:col>
                    <xdr:colOff>76200</xdr:colOff>
                    <xdr:row>21</xdr:row>
                    <xdr:rowOff>200025</xdr:rowOff>
                  </from>
                  <to>
                    <xdr:col>6</xdr:col>
                    <xdr:colOff>38100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4" r:id="rId23" name="Check Box 20">
              <controlPr defaultSize="0" autoFill="0" autoLine="0" autoPict="0">
                <anchor moveWithCells="1">
                  <from>
                    <xdr:col>5</xdr:col>
                    <xdr:colOff>76200</xdr:colOff>
                    <xdr:row>23</xdr:row>
                    <xdr:rowOff>0</xdr:rowOff>
                  </from>
                  <to>
                    <xdr:col>6</xdr:col>
                    <xdr:colOff>38100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5" r:id="rId24" name="Check Box 21">
              <controlPr defaultSize="0" autoFill="0" autoLine="0" autoPict="0">
                <anchor moveWithCells="1">
                  <from>
                    <xdr:col>5</xdr:col>
                    <xdr:colOff>76200</xdr:colOff>
                    <xdr:row>24</xdr:row>
                    <xdr:rowOff>0</xdr:rowOff>
                  </from>
                  <to>
                    <xdr:col>6</xdr:col>
                    <xdr:colOff>38100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6" r:id="rId25" name="Check Box 22">
              <controlPr defaultSize="0" autoFill="0" autoLine="0" autoPict="0">
                <anchor moveWithCells="1">
                  <from>
                    <xdr:col>5</xdr:col>
                    <xdr:colOff>76200</xdr:colOff>
                    <xdr:row>25</xdr:row>
                    <xdr:rowOff>0</xdr:rowOff>
                  </from>
                  <to>
                    <xdr:col>6</xdr:col>
                    <xdr:colOff>38100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7" r:id="rId26" name="Check Box 23">
              <controlPr defaultSize="0" autoFill="0" autoLine="0" autoPict="0">
                <anchor moveWithCells="1">
                  <from>
                    <xdr:col>5</xdr:col>
                    <xdr:colOff>76200</xdr:colOff>
                    <xdr:row>26</xdr:row>
                    <xdr:rowOff>0</xdr:rowOff>
                  </from>
                  <to>
                    <xdr:col>6</xdr:col>
                    <xdr:colOff>38100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8" r:id="rId27" name="Check Box 24">
              <controlPr defaultSize="0" autoFill="0" autoLine="0" autoPict="0">
                <anchor moveWithCells="1">
                  <from>
                    <xdr:col>5</xdr:col>
                    <xdr:colOff>76200</xdr:colOff>
                    <xdr:row>27</xdr:row>
                    <xdr:rowOff>9525</xdr:rowOff>
                  </from>
                  <to>
                    <xdr:col>6</xdr:col>
                    <xdr:colOff>38100</xdr:colOff>
                    <xdr:row>27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9" r:id="rId28" name="Check Box 25">
              <controlPr defaultSize="0" autoFill="0" autoLine="0" autoPict="0">
                <anchor moveWithCells="1">
                  <from>
                    <xdr:col>5</xdr:col>
                    <xdr:colOff>76200</xdr:colOff>
                    <xdr:row>28</xdr:row>
                    <xdr:rowOff>0</xdr:rowOff>
                  </from>
                  <to>
                    <xdr:col>6</xdr:col>
                    <xdr:colOff>38100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0" r:id="rId29" name="Check Box 26">
              <controlPr defaultSize="0" autoFill="0" autoLine="0" autoPict="0">
                <anchor moveWithCells="1">
                  <from>
                    <xdr:col>5</xdr:col>
                    <xdr:colOff>76200</xdr:colOff>
                    <xdr:row>28</xdr:row>
                    <xdr:rowOff>200025</xdr:rowOff>
                  </from>
                  <to>
                    <xdr:col>6</xdr:col>
                    <xdr:colOff>38100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1" r:id="rId30" name="Check Box 27">
              <controlPr defaultSize="0" autoFill="0" autoLine="0" autoPict="0">
                <anchor moveWithCells="1">
                  <from>
                    <xdr:col>5</xdr:col>
                    <xdr:colOff>76200</xdr:colOff>
                    <xdr:row>40</xdr:row>
                    <xdr:rowOff>38100</xdr:rowOff>
                  </from>
                  <to>
                    <xdr:col>6</xdr:col>
                    <xdr:colOff>38100</xdr:colOff>
                    <xdr:row>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2" r:id="rId31" name="Check Box 28">
              <controlPr defaultSize="0" autoFill="0" autoLine="0" autoPict="0">
                <anchor moveWithCells="1">
                  <from>
                    <xdr:col>5</xdr:col>
                    <xdr:colOff>76200</xdr:colOff>
                    <xdr:row>30</xdr:row>
                    <xdr:rowOff>0</xdr:rowOff>
                  </from>
                  <to>
                    <xdr:col>6</xdr:col>
                    <xdr:colOff>38100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3" r:id="rId32" name="Check Box 29">
              <controlPr defaultSize="0" autoFill="0" autoLine="0" autoPict="0">
                <anchor moveWithCells="1">
                  <from>
                    <xdr:col>5</xdr:col>
                    <xdr:colOff>76200</xdr:colOff>
                    <xdr:row>31</xdr:row>
                    <xdr:rowOff>0</xdr:rowOff>
                  </from>
                  <to>
                    <xdr:col>6</xdr:col>
                    <xdr:colOff>38100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4" r:id="rId33" name="Check Box 30">
              <controlPr defaultSize="0" autoFill="0" autoLine="0" autoPict="0">
                <anchor moveWithCells="1">
                  <from>
                    <xdr:col>5</xdr:col>
                    <xdr:colOff>76200</xdr:colOff>
                    <xdr:row>32</xdr:row>
                    <xdr:rowOff>0</xdr:rowOff>
                  </from>
                  <to>
                    <xdr:col>6</xdr:col>
                    <xdr:colOff>38100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5" r:id="rId34" name="Check Box 31">
              <controlPr defaultSize="0" autoFill="0" autoLine="0" autoPict="0">
                <anchor moveWithCells="1">
                  <from>
                    <xdr:col>5</xdr:col>
                    <xdr:colOff>76200</xdr:colOff>
                    <xdr:row>32</xdr:row>
                    <xdr:rowOff>200025</xdr:rowOff>
                  </from>
                  <to>
                    <xdr:col>6</xdr:col>
                    <xdr:colOff>38100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6" r:id="rId35" name="Check Box 32">
              <controlPr defaultSize="0" autoFill="0" autoLine="0" autoPict="0">
                <anchor moveWithCells="1">
                  <from>
                    <xdr:col>5</xdr:col>
                    <xdr:colOff>76200</xdr:colOff>
                    <xdr:row>34</xdr:row>
                    <xdr:rowOff>0</xdr:rowOff>
                  </from>
                  <to>
                    <xdr:col>6</xdr:col>
                    <xdr:colOff>38100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7" r:id="rId36" name="Check Box 33">
              <controlPr defaultSize="0" autoFill="0" autoLine="0" autoPict="0">
                <anchor moveWithCells="1">
                  <from>
                    <xdr:col>5</xdr:col>
                    <xdr:colOff>76200</xdr:colOff>
                    <xdr:row>35</xdr:row>
                    <xdr:rowOff>0</xdr:rowOff>
                  </from>
                  <to>
                    <xdr:col>6</xdr:col>
                    <xdr:colOff>38100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8" r:id="rId37" name="Check Box 34">
              <controlPr defaultSize="0" autoFill="0" autoLine="0" autoPict="0">
                <anchor moveWithCells="1">
                  <from>
                    <xdr:col>5</xdr:col>
                    <xdr:colOff>76200</xdr:colOff>
                    <xdr:row>36</xdr:row>
                    <xdr:rowOff>200025</xdr:rowOff>
                  </from>
                  <to>
                    <xdr:col>6</xdr:col>
                    <xdr:colOff>38100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9" r:id="rId38" name="Check Box 35">
              <controlPr defaultSize="0" autoFill="0" autoLine="0" autoPict="0">
                <anchor moveWithCells="1">
                  <from>
                    <xdr:col>5</xdr:col>
                    <xdr:colOff>76200</xdr:colOff>
                    <xdr:row>38</xdr:row>
                    <xdr:rowOff>38100</xdr:rowOff>
                  </from>
                  <to>
                    <xdr:col>6</xdr:col>
                    <xdr:colOff>38100</xdr:colOff>
                    <xdr:row>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0" r:id="rId39" name="Check Box 36">
              <controlPr defaultSize="0" autoFill="0" autoLine="0" autoPict="0">
                <anchor moveWithCells="1">
                  <from>
                    <xdr:col>5</xdr:col>
                    <xdr:colOff>76200</xdr:colOff>
                    <xdr:row>39</xdr:row>
                    <xdr:rowOff>0</xdr:rowOff>
                  </from>
                  <to>
                    <xdr:col>6</xdr:col>
                    <xdr:colOff>38100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1" r:id="rId40" name="Check Box 37">
              <controlPr defaultSize="0" autoFill="0" autoLine="0" autoPict="0">
                <anchor moveWithCells="1">
                  <from>
                    <xdr:col>5</xdr:col>
                    <xdr:colOff>76200</xdr:colOff>
                    <xdr:row>41</xdr:row>
                    <xdr:rowOff>38100</xdr:rowOff>
                  </from>
                  <to>
                    <xdr:col>6</xdr:col>
                    <xdr:colOff>38100</xdr:colOff>
                    <xdr:row>41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2" r:id="rId41" name="Check Box 38">
              <controlPr defaultSize="0" autoFill="0" autoLine="0" autoPict="0">
                <anchor moveWithCells="1">
                  <from>
                    <xdr:col>5</xdr:col>
                    <xdr:colOff>76200</xdr:colOff>
                    <xdr:row>42</xdr:row>
                    <xdr:rowOff>47625</xdr:rowOff>
                  </from>
                  <to>
                    <xdr:col>6</xdr:col>
                    <xdr:colOff>38100</xdr:colOff>
                    <xdr:row>42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3" r:id="rId42" name="Check Box 39">
              <controlPr defaultSize="0" autoFill="0" autoLine="0" autoPict="0">
                <anchor moveWithCells="1">
                  <from>
                    <xdr:col>5</xdr:col>
                    <xdr:colOff>76200</xdr:colOff>
                    <xdr:row>43</xdr:row>
                    <xdr:rowOff>47625</xdr:rowOff>
                  </from>
                  <to>
                    <xdr:col>6</xdr:col>
                    <xdr:colOff>38100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4" r:id="rId43" name="Check Box 40">
              <controlPr defaultSize="0" autoFill="0" autoLine="0" autoPict="0">
                <anchor moveWithCells="1">
                  <from>
                    <xdr:col>5</xdr:col>
                    <xdr:colOff>76200</xdr:colOff>
                    <xdr:row>44</xdr:row>
                    <xdr:rowOff>38100</xdr:rowOff>
                  </from>
                  <to>
                    <xdr:col>6</xdr:col>
                    <xdr:colOff>38100</xdr:colOff>
                    <xdr:row>44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5" r:id="rId44" name="Check Box 41">
              <controlPr defaultSize="0" autoFill="0" autoLine="0" autoPict="0">
                <anchor moveWithCells="1">
                  <from>
                    <xdr:col>5</xdr:col>
                    <xdr:colOff>76200</xdr:colOff>
                    <xdr:row>45</xdr:row>
                    <xdr:rowOff>28575</xdr:rowOff>
                  </from>
                  <to>
                    <xdr:col>6</xdr:col>
                    <xdr:colOff>38100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6" r:id="rId45" name="Check Box 42">
              <controlPr defaultSize="0" autoFill="0" autoLine="0" autoPict="0">
                <anchor moveWithCells="1">
                  <from>
                    <xdr:col>5</xdr:col>
                    <xdr:colOff>76200</xdr:colOff>
                    <xdr:row>46</xdr:row>
                    <xdr:rowOff>47625</xdr:rowOff>
                  </from>
                  <to>
                    <xdr:col>6</xdr:col>
                    <xdr:colOff>38100</xdr:colOff>
                    <xdr:row>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7" r:id="rId46" name="Check Box 43">
              <controlPr defaultSize="0" autoFill="0" autoLine="0" autoPict="0">
                <anchor moveWithCells="1">
                  <from>
                    <xdr:col>5</xdr:col>
                    <xdr:colOff>76200</xdr:colOff>
                    <xdr:row>35</xdr:row>
                    <xdr:rowOff>200025</xdr:rowOff>
                  </from>
                  <to>
                    <xdr:col>6</xdr:col>
                    <xdr:colOff>38100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8" r:id="rId47" name="Check Box 44">
              <controlPr defaultSize="0" autoFill="0" autoLine="0" autoPict="0">
                <anchor moveWithCells="1">
                  <from>
                    <xdr:col>5</xdr:col>
                    <xdr:colOff>76200</xdr:colOff>
                    <xdr:row>47</xdr:row>
                    <xdr:rowOff>38100</xdr:rowOff>
                  </from>
                  <to>
                    <xdr:col>6</xdr:col>
                    <xdr:colOff>38100</xdr:colOff>
                    <xdr:row>47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9" r:id="rId48" name="Check Box 45">
              <controlPr defaultSize="0" autoFill="0" autoLine="0" autoPict="0">
                <anchor moveWithCells="1">
                  <from>
                    <xdr:col>5</xdr:col>
                    <xdr:colOff>76200</xdr:colOff>
                    <xdr:row>48</xdr:row>
                    <xdr:rowOff>38100</xdr:rowOff>
                  </from>
                  <to>
                    <xdr:col>6</xdr:col>
                    <xdr:colOff>38100</xdr:colOff>
                    <xdr:row>48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0" r:id="rId49" name="Check Box 46">
              <controlPr defaultSize="0" autoFill="0" autoLine="0" autoPict="0">
                <anchor moveWithCells="1">
                  <from>
                    <xdr:col>5</xdr:col>
                    <xdr:colOff>76200</xdr:colOff>
                    <xdr:row>50</xdr:row>
                    <xdr:rowOff>0</xdr:rowOff>
                  </from>
                  <to>
                    <xdr:col>6</xdr:col>
                    <xdr:colOff>38100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1" r:id="rId50" name="Check Box 47">
              <controlPr defaultSize="0" autoFill="0" autoLine="0" autoPict="0">
                <anchor moveWithCells="1">
                  <from>
                    <xdr:col>5</xdr:col>
                    <xdr:colOff>76200</xdr:colOff>
                    <xdr:row>51</xdr:row>
                    <xdr:rowOff>38100</xdr:rowOff>
                  </from>
                  <to>
                    <xdr:col>6</xdr:col>
                    <xdr:colOff>38100</xdr:colOff>
                    <xdr:row>51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2" r:id="rId51" name="Check Box 48">
              <controlPr defaultSize="0" autoFill="0" autoLine="0" autoPict="0">
                <anchor moveWithCells="1">
                  <from>
                    <xdr:col>5</xdr:col>
                    <xdr:colOff>76200</xdr:colOff>
                    <xdr:row>52</xdr:row>
                    <xdr:rowOff>47625</xdr:rowOff>
                  </from>
                  <to>
                    <xdr:col>6</xdr:col>
                    <xdr:colOff>38100</xdr:colOff>
                    <xdr:row>52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3" r:id="rId52" name="Check Box 49">
              <controlPr defaultSize="0" autoFill="0" autoLine="0" autoPict="0">
                <anchor moveWithCells="1">
                  <from>
                    <xdr:col>5</xdr:col>
                    <xdr:colOff>76200</xdr:colOff>
                    <xdr:row>53</xdr:row>
                    <xdr:rowOff>0</xdr:rowOff>
                  </from>
                  <to>
                    <xdr:col>6</xdr:col>
                    <xdr:colOff>38100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4" r:id="rId53" name="Check Box 50">
              <controlPr defaultSize="0" autoFill="0" autoLine="0" autoPict="0">
                <anchor moveWithCells="1">
                  <from>
                    <xdr:col>5</xdr:col>
                    <xdr:colOff>76200</xdr:colOff>
                    <xdr:row>54</xdr:row>
                    <xdr:rowOff>38100</xdr:rowOff>
                  </from>
                  <to>
                    <xdr:col>6</xdr:col>
                    <xdr:colOff>38100</xdr:colOff>
                    <xdr:row>54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5" r:id="rId54" name="Check Box 51">
              <controlPr defaultSize="0" autoFill="0" autoLine="0" autoPict="0">
                <anchor moveWithCells="1">
                  <from>
                    <xdr:col>5</xdr:col>
                    <xdr:colOff>76200</xdr:colOff>
                    <xdr:row>56</xdr:row>
                    <xdr:rowOff>0</xdr:rowOff>
                  </from>
                  <to>
                    <xdr:col>6</xdr:col>
                    <xdr:colOff>38100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6" r:id="rId55" name="Check Box 52">
              <controlPr defaultSize="0" autoFill="0" autoLine="0" autoPict="0">
                <anchor moveWithCells="1">
                  <from>
                    <xdr:col>5</xdr:col>
                    <xdr:colOff>76200</xdr:colOff>
                    <xdr:row>57</xdr:row>
                    <xdr:rowOff>0</xdr:rowOff>
                  </from>
                  <to>
                    <xdr:col>6</xdr:col>
                    <xdr:colOff>38100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7" r:id="rId56" name="Check Box 53">
              <controlPr defaultSize="0" autoFill="0" autoLine="0" autoPict="0">
                <anchor moveWithCells="1">
                  <from>
                    <xdr:col>5</xdr:col>
                    <xdr:colOff>76200</xdr:colOff>
                    <xdr:row>49</xdr:row>
                    <xdr:rowOff>0</xdr:rowOff>
                  </from>
                  <to>
                    <xdr:col>6</xdr:col>
                    <xdr:colOff>38100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8" r:id="rId57" name="Check Box 54">
              <controlPr defaultSize="0" autoFill="0" autoLine="0" autoPict="0">
                <anchor moveWithCells="1">
                  <from>
                    <xdr:col>5</xdr:col>
                    <xdr:colOff>76200</xdr:colOff>
                    <xdr:row>56</xdr:row>
                    <xdr:rowOff>0</xdr:rowOff>
                  </from>
                  <to>
                    <xdr:col>6</xdr:col>
                    <xdr:colOff>38100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9" r:id="rId58" name="Check Box 55">
              <controlPr defaultSize="0" autoFill="0" autoLine="0" autoPict="0">
                <anchor moveWithCells="1">
                  <from>
                    <xdr:col>5</xdr:col>
                    <xdr:colOff>76200</xdr:colOff>
                    <xdr:row>55</xdr:row>
                    <xdr:rowOff>9525</xdr:rowOff>
                  </from>
                  <to>
                    <xdr:col>6</xdr:col>
                    <xdr:colOff>38100</xdr:colOff>
                    <xdr:row>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0" r:id="rId59" name="Check Box 56">
              <controlPr defaultSize="0" autoFill="0" autoLine="0" autoPict="0">
                <anchor moveWithCells="1">
                  <from>
                    <xdr:col>5</xdr:col>
                    <xdr:colOff>76200</xdr:colOff>
                    <xdr:row>56</xdr:row>
                    <xdr:rowOff>0</xdr:rowOff>
                  </from>
                  <to>
                    <xdr:col>6</xdr:col>
                    <xdr:colOff>38100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1" r:id="rId60" name="Check Box 57">
              <controlPr defaultSize="0" autoFill="0" autoLine="0" autoPict="0">
                <anchor moveWithCells="1">
                  <from>
                    <xdr:col>1</xdr:col>
                    <xdr:colOff>1219200</xdr:colOff>
                    <xdr:row>84</xdr:row>
                    <xdr:rowOff>95250</xdr:rowOff>
                  </from>
                  <to>
                    <xdr:col>2</xdr:col>
                    <xdr:colOff>104775</xdr:colOff>
                    <xdr:row>85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2" r:id="rId61" name="Check Box 58">
              <controlPr defaultSize="0" autoFill="0" autoLine="0" autoPict="0">
                <anchor moveWithCells="1">
                  <from>
                    <xdr:col>1</xdr:col>
                    <xdr:colOff>1219200</xdr:colOff>
                    <xdr:row>88</xdr:row>
                    <xdr:rowOff>95250</xdr:rowOff>
                  </from>
                  <to>
                    <xdr:col>2</xdr:col>
                    <xdr:colOff>104775</xdr:colOff>
                    <xdr:row>89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3" r:id="rId62" name="Check Box 59">
              <controlPr defaultSize="0" autoFill="0" autoLine="0" autoPict="0">
                <anchor moveWithCells="1">
                  <from>
                    <xdr:col>5</xdr:col>
                    <xdr:colOff>76200</xdr:colOff>
                    <xdr:row>58</xdr:row>
                    <xdr:rowOff>38100</xdr:rowOff>
                  </from>
                  <to>
                    <xdr:col>6</xdr:col>
                    <xdr:colOff>38100</xdr:colOff>
                    <xdr:row>58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6" r:id="rId63" name="Check Box 62">
              <controlPr defaultSize="0" autoFill="0" autoLine="0" autoPict="0">
                <anchor moveWithCells="1">
                  <from>
                    <xdr:col>1</xdr:col>
                    <xdr:colOff>1228725</xdr:colOff>
                    <xdr:row>82</xdr:row>
                    <xdr:rowOff>200025</xdr:rowOff>
                  </from>
                  <to>
                    <xdr:col>2</xdr:col>
                    <xdr:colOff>123825</xdr:colOff>
                    <xdr:row>83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Z108"/>
  <sheetViews>
    <sheetView view="pageBreakPreview" topLeftCell="C16" zoomScaleNormal="100" zoomScaleSheetLayoutView="100" workbookViewId="0">
      <selection activeCell="R50" sqref="R50"/>
    </sheetView>
  </sheetViews>
  <sheetFormatPr defaultRowHeight="14.25"/>
  <cols>
    <col min="1" max="2" width="4.75" hidden="1" customWidth="1"/>
    <col min="3" max="3" width="4.75" style="152" customWidth="1"/>
    <col min="4" max="7" width="18.625" customWidth="1"/>
    <col min="8" max="11" width="10.625" customWidth="1"/>
    <col min="13" max="13" width="11.25" customWidth="1"/>
    <col min="14" max="14" width="12.75" bestFit="1" customWidth="1"/>
    <col min="15" max="16" width="9.5" bestFit="1" customWidth="1"/>
    <col min="17" max="17" width="10.25" bestFit="1" customWidth="1"/>
  </cols>
  <sheetData>
    <row r="1" spans="1:20" s="152" customFormat="1"/>
    <row r="2" spans="1:20" ht="30" customHeight="1">
      <c r="A2" s="152"/>
      <c r="B2" s="152"/>
      <c r="D2" s="142" t="s">
        <v>219</v>
      </c>
      <c r="E2" s="142"/>
      <c r="F2" s="142"/>
      <c r="G2" s="142"/>
      <c r="H2" s="142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</row>
    <row r="3" spans="1:20" s="130" customFormat="1" ht="18" customHeight="1">
      <c r="D3" s="129"/>
      <c r="E3" s="129"/>
      <c r="F3" s="129"/>
      <c r="G3" s="129"/>
      <c r="H3" s="129"/>
      <c r="I3" s="155" t="s">
        <v>241</v>
      </c>
      <c r="J3" s="146"/>
      <c r="K3" s="143"/>
      <c r="L3" s="143"/>
      <c r="M3" s="147"/>
      <c r="N3" s="143"/>
      <c r="O3" s="143"/>
      <c r="P3" s="147"/>
      <c r="Q3" s="148"/>
      <c r="R3" s="149"/>
      <c r="S3" s="150"/>
      <c r="T3" s="129"/>
    </row>
    <row r="4" spans="1:20" s="130" customFormat="1" ht="18" customHeight="1">
      <c r="D4" s="360" t="s">
        <v>2</v>
      </c>
      <c r="E4" s="160" t="e">
        <f>#REF!</f>
        <v>#REF!</v>
      </c>
      <c r="F4" s="153" t="s">
        <v>229</v>
      </c>
      <c r="G4" s="145"/>
      <c r="H4" s="145"/>
      <c r="I4" s="151" t="s">
        <v>246</v>
      </c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29"/>
    </row>
    <row r="5" spans="1:20" s="130" customFormat="1" ht="18" customHeight="1">
      <c r="D5" s="361"/>
      <c r="E5" s="161" t="e">
        <f>#REF!/1.1/10^8</f>
        <v>#REF!</v>
      </c>
      <c r="F5" s="153" t="s">
        <v>228</v>
      </c>
      <c r="G5" s="145"/>
      <c r="H5" s="145"/>
      <c r="I5" s="151" t="s">
        <v>243</v>
      </c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29"/>
    </row>
    <row r="6" spans="1:20" s="130" customFormat="1" ht="18" customHeight="1">
      <c r="D6" s="159" t="s">
        <v>221</v>
      </c>
      <c r="E6" s="116" t="str">
        <f>IF(선택!D2=4,선택!D6,VLOOKUP(선택!D2,선택!C3:D5,2,0))</f>
        <v>해당없음</v>
      </c>
      <c r="F6" s="127"/>
      <c r="G6" s="145"/>
      <c r="H6" s="145"/>
      <c r="I6" s="151" t="s">
        <v>244</v>
      </c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29"/>
    </row>
    <row r="7" spans="1:20" s="130" customFormat="1" ht="18" customHeight="1">
      <c r="D7" s="131"/>
      <c r="E7" s="132"/>
      <c r="F7" s="132"/>
      <c r="G7" s="132"/>
      <c r="H7" s="132"/>
      <c r="I7" s="151" t="s">
        <v>245</v>
      </c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29"/>
    </row>
    <row r="8" spans="1:20" s="130" customFormat="1" ht="18" customHeight="1">
      <c r="D8" s="128" t="s">
        <v>237</v>
      </c>
      <c r="E8" s="364" t="str">
        <f>IF(선택!D2=4,선택!D6,IF(E5&gt;=500,G50,IF(E5&lt;=0.4,ROUND(E50-((E5-E49)*(E50-F50))/(F49-E49),2),ROUND(E50-((E5-E49)*(E50-F50))/(F49-E49),1))))</f>
        <v>해당없음</v>
      </c>
      <c r="F8" s="362" t="s">
        <v>242</v>
      </c>
      <c r="G8" s="145"/>
      <c r="H8" s="145"/>
      <c r="I8" s="151" t="s">
        <v>247</v>
      </c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29"/>
    </row>
    <row r="9" spans="1:20" s="130" customFormat="1" ht="18" customHeight="1">
      <c r="D9" s="136" t="s">
        <v>238</v>
      </c>
      <c r="E9" s="364"/>
      <c r="F9" s="363"/>
      <c r="G9" s="145"/>
      <c r="H9" s="145"/>
      <c r="I9" s="151" t="s">
        <v>252</v>
      </c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29"/>
    </row>
    <row r="10" spans="1:20" s="130" customFormat="1" ht="18" customHeight="1">
      <c r="A10" s="145"/>
      <c r="B10" s="154"/>
      <c r="C10" s="154"/>
      <c r="D10" s="145"/>
      <c r="E10" s="145"/>
      <c r="F10" s="145"/>
      <c r="G10" s="145"/>
      <c r="H10" s="145"/>
      <c r="I10" s="151" t="s">
        <v>248</v>
      </c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29"/>
    </row>
    <row r="11" spans="1:20" s="130" customFormat="1" ht="18" customHeight="1" thickBot="1">
      <c r="A11" s="129"/>
      <c r="B11" s="129"/>
      <c r="C11" s="129"/>
      <c r="D11" s="131"/>
      <c r="E11" s="132"/>
      <c r="F11" s="132"/>
      <c r="G11" s="133" t="s">
        <v>240</v>
      </c>
      <c r="I11" s="151" t="s">
        <v>249</v>
      </c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29"/>
    </row>
    <row r="12" spans="1:20" s="130" customFormat="1" ht="18" customHeight="1" thickBot="1">
      <c r="A12" s="114" t="s">
        <v>230</v>
      </c>
      <c r="B12" s="115" t="s">
        <v>231</v>
      </c>
      <c r="C12" s="156"/>
      <c r="D12" s="102" t="s">
        <v>239</v>
      </c>
      <c r="E12" s="103" t="s">
        <v>216</v>
      </c>
      <c r="F12" s="104" t="s">
        <v>217</v>
      </c>
      <c r="G12" s="105" t="s">
        <v>218</v>
      </c>
      <c r="I12" s="151" t="s">
        <v>251</v>
      </c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29"/>
    </row>
    <row r="13" spans="1:20" s="130" customFormat="1" ht="18" customHeight="1">
      <c r="A13" s="134" t="e">
        <f>IF(D13&lt;=$E$5,"X","O")</f>
        <v>#REF!</v>
      </c>
      <c r="B13" s="135" t="e">
        <f t="shared" ref="B13:B42" si="0">IF(A14="O","O","X")</f>
        <v>#REF!</v>
      </c>
      <c r="C13" s="157"/>
      <c r="D13" s="126">
        <v>0.05</v>
      </c>
      <c r="E13" s="125">
        <v>0.17</v>
      </c>
      <c r="F13" s="124">
        <v>0.18</v>
      </c>
      <c r="G13" s="123">
        <v>0.2</v>
      </c>
      <c r="I13" s="151" t="s">
        <v>253</v>
      </c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29"/>
    </row>
    <row r="14" spans="1:20" s="130" customFormat="1" ht="18" customHeight="1">
      <c r="A14" s="134" t="e">
        <f>IF(D14&lt;=$E$5,"X",IF(D13&gt;$E$5,"X","O"))</f>
        <v>#REF!</v>
      </c>
      <c r="B14" s="135" t="e">
        <f t="shared" si="0"/>
        <v>#REF!</v>
      </c>
      <c r="C14" s="157"/>
      <c r="D14" s="122">
        <v>0.1</v>
      </c>
      <c r="E14" s="125">
        <v>0.28000000000000003</v>
      </c>
      <c r="F14" s="124">
        <v>0.31</v>
      </c>
      <c r="G14" s="123">
        <v>0.34</v>
      </c>
      <c r="I14" s="151" t="s">
        <v>250</v>
      </c>
      <c r="J14" s="144"/>
      <c r="K14" s="144"/>
      <c r="L14" s="144"/>
      <c r="M14" s="144"/>
      <c r="N14" s="144"/>
      <c r="O14" s="144"/>
      <c r="P14" s="144"/>
      <c r="Q14" s="144"/>
      <c r="R14" s="144"/>
      <c r="S14" s="144"/>
      <c r="T14" s="129"/>
    </row>
    <row r="15" spans="1:20" s="130" customFormat="1" ht="18" customHeight="1">
      <c r="A15" s="134" t="e">
        <f t="shared" ref="A15:A42" si="1">IF(D15&lt;=$E$5,"X",IF(D14&gt;$E$5,"X","O"))</f>
        <v>#REF!</v>
      </c>
      <c r="B15" s="135" t="e">
        <f t="shared" si="0"/>
        <v>#REF!</v>
      </c>
      <c r="C15" s="157"/>
      <c r="D15" s="122">
        <v>0.2</v>
      </c>
      <c r="E15" s="125">
        <v>0.48</v>
      </c>
      <c r="F15" s="124">
        <v>0.53</v>
      </c>
      <c r="G15" s="123">
        <v>0.59</v>
      </c>
      <c r="I15" s="151" t="s">
        <v>256</v>
      </c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29"/>
    </row>
    <row r="16" spans="1:20" s="130" customFormat="1" ht="18" customHeight="1">
      <c r="A16" s="134" t="e">
        <f t="shared" si="1"/>
        <v>#REF!</v>
      </c>
      <c r="B16" s="135" t="e">
        <f t="shared" si="0"/>
        <v>#REF!</v>
      </c>
      <c r="C16" s="157"/>
      <c r="D16" s="122">
        <v>0.3</v>
      </c>
      <c r="E16" s="125">
        <v>0.66</v>
      </c>
      <c r="F16" s="124">
        <v>0.73</v>
      </c>
      <c r="G16" s="123">
        <v>0.8</v>
      </c>
      <c r="I16" s="151" t="s">
        <v>254</v>
      </c>
      <c r="J16" s="144"/>
      <c r="K16" s="144"/>
      <c r="L16" s="144"/>
      <c r="M16" s="144"/>
      <c r="N16" s="144"/>
      <c r="O16" s="144"/>
      <c r="P16" s="144"/>
      <c r="Q16" s="144"/>
      <c r="R16" s="144"/>
      <c r="S16" s="144"/>
      <c r="T16" s="129"/>
    </row>
    <row r="17" spans="1:20" s="130" customFormat="1" ht="18" customHeight="1">
      <c r="A17" s="134" t="e">
        <f t="shared" si="1"/>
        <v>#REF!</v>
      </c>
      <c r="B17" s="135" t="e">
        <f t="shared" si="0"/>
        <v>#REF!</v>
      </c>
      <c r="C17" s="157"/>
      <c r="D17" s="122">
        <v>0.4</v>
      </c>
      <c r="E17" s="125">
        <v>0.82</v>
      </c>
      <c r="F17" s="124">
        <v>0.9</v>
      </c>
      <c r="G17" s="123">
        <v>1</v>
      </c>
      <c r="I17" s="151" t="s">
        <v>259</v>
      </c>
      <c r="J17" s="144"/>
      <c r="K17" s="144"/>
      <c r="L17" s="144"/>
      <c r="M17" s="144"/>
      <c r="N17" s="144"/>
      <c r="O17" s="144"/>
      <c r="P17" s="144"/>
      <c r="Q17" s="144"/>
      <c r="R17" s="144"/>
      <c r="S17" s="144"/>
      <c r="T17" s="129"/>
    </row>
    <row r="18" spans="1:20" s="130" customFormat="1" ht="18" customHeight="1">
      <c r="A18" s="134" t="e">
        <f>IF(D18&lt;=$E$5,"X",IF(D17&gt;$E$5,"X","O"))</f>
        <v>#REF!</v>
      </c>
      <c r="B18" s="135" t="e">
        <f t="shared" si="0"/>
        <v>#REF!</v>
      </c>
      <c r="C18" s="157"/>
      <c r="D18" s="122">
        <v>0.5</v>
      </c>
      <c r="E18" s="125">
        <v>1</v>
      </c>
      <c r="F18" s="124">
        <v>1.1000000000000001</v>
      </c>
      <c r="G18" s="123">
        <v>1.2</v>
      </c>
      <c r="I18" s="151" t="s">
        <v>261</v>
      </c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29"/>
    </row>
    <row r="19" spans="1:20" s="130" customFormat="1" ht="18" customHeight="1">
      <c r="A19" s="134" t="e">
        <f t="shared" si="1"/>
        <v>#REF!</v>
      </c>
      <c r="B19" s="135" t="e">
        <f t="shared" si="0"/>
        <v>#REF!</v>
      </c>
      <c r="C19" s="157"/>
      <c r="D19" s="122">
        <v>0.6</v>
      </c>
      <c r="E19" s="125">
        <v>1.1000000000000001</v>
      </c>
      <c r="F19" s="124">
        <v>1.2</v>
      </c>
      <c r="G19" s="123">
        <v>1.4</v>
      </c>
      <c r="I19" s="151" t="s">
        <v>260</v>
      </c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29"/>
    </row>
    <row r="20" spans="1:20" s="130" customFormat="1" ht="18" customHeight="1">
      <c r="A20" s="134" t="e">
        <f t="shared" si="1"/>
        <v>#REF!</v>
      </c>
      <c r="B20" s="135" t="e">
        <f t="shared" si="0"/>
        <v>#REF!</v>
      </c>
      <c r="C20" s="157"/>
      <c r="D20" s="122">
        <v>0.7</v>
      </c>
      <c r="E20" s="125">
        <v>1.3</v>
      </c>
      <c r="F20" s="124">
        <v>1.4</v>
      </c>
      <c r="G20" s="123">
        <v>1.5</v>
      </c>
      <c r="I20" s="151" t="s">
        <v>255</v>
      </c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29"/>
    </row>
    <row r="21" spans="1:20" s="130" customFormat="1" ht="18" customHeight="1">
      <c r="A21" s="134" t="e">
        <f t="shared" si="1"/>
        <v>#REF!</v>
      </c>
      <c r="B21" s="135" t="e">
        <f t="shared" si="0"/>
        <v>#REF!</v>
      </c>
      <c r="C21" s="157"/>
      <c r="D21" s="122">
        <v>0.8</v>
      </c>
      <c r="E21" s="125">
        <v>1.4</v>
      </c>
      <c r="F21" s="124">
        <v>1.5</v>
      </c>
      <c r="G21" s="123">
        <v>1.7</v>
      </c>
      <c r="I21"/>
      <c r="J21"/>
      <c r="K21"/>
      <c r="L21"/>
      <c r="M21"/>
      <c r="N21"/>
      <c r="O21"/>
      <c r="P21"/>
      <c r="Q21"/>
      <c r="R21"/>
      <c r="S21"/>
      <c r="T21"/>
    </row>
    <row r="22" spans="1:20" s="130" customFormat="1" ht="18" customHeight="1">
      <c r="A22" s="134" t="e">
        <f t="shared" si="1"/>
        <v>#REF!</v>
      </c>
      <c r="B22" s="135" t="e">
        <f t="shared" si="0"/>
        <v>#REF!</v>
      </c>
      <c r="C22" s="157"/>
      <c r="D22" s="122">
        <v>0.9</v>
      </c>
      <c r="E22" s="125">
        <v>1.5</v>
      </c>
      <c r="F22" s="124">
        <v>1.7</v>
      </c>
      <c r="G22" s="123">
        <v>1.9</v>
      </c>
      <c r="I22"/>
      <c r="J22"/>
      <c r="K22"/>
      <c r="L22"/>
      <c r="M22"/>
      <c r="N22"/>
      <c r="O22"/>
      <c r="P22"/>
      <c r="Q22"/>
      <c r="R22"/>
      <c r="S22"/>
      <c r="T22"/>
    </row>
    <row r="23" spans="1:20" s="130" customFormat="1" ht="18" customHeight="1">
      <c r="A23" s="134" t="e">
        <f t="shared" si="1"/>
        <v>#REF!</v>
      </c>
      <c r="B23" s="135" t="e">
        <f t="shared" si="0"/>
        <v>#REF!</v>
      </c>
      <c r="C23" s="157"/>
      <c r="D23" s="121">
        <v>1</v>
      </c>
      <c r="E23" s="125">
        <v>1.7</v>
      </c>
      <c r="F23" s="124">
        <v>1.8</v>
      </c>
      <c r="G23" s="123">
        <v>2</v>
      </c>
      <c r="I23"/>
      <c r="J23"/>
      <c r="K23"/>
      <c r="L23"/>
      <c r="M23"/>
      <c r="N23"/>
      <c r="O23"/>
      <c r="P23"/>
      <c r="Q23"/>
      <c r="R23"/>
      <c r="S23"/>
      <c r="T23"/>
    </row>
    <row r="24" spans="1:20" s="130" customFormat="1" ht="18" customHeight="1">
      <c r="A24" s="134" t="e">
        <f t="shared" si="1"/>
        <v>#REF!</v>
      </c>
      <c r="B24" s="135" t="e">
        <f t="shared" si="0"/>
        <v>#REF!</v>
      </c>
      <c r="C24" s="157"/>
      <c r="D24" s="121">
        <v>2</v>
      </c>
      <c r="E24" s="125">
        <v>2.8</v>
      </c>
      <c r="F24" s="124">
        <v>3.1</v>
      </c>
      <c r="G24" s="123">
        <v>3.4</v>
      </c>
      <c r="I24"/>
      <c r="J24"/>
      <c r="K24"/>
      <c r="L24"/>
      <c r="M24"/>
      <c r="N24"/>
      <c r="O24"/>
      <c r="P24"/>
      <c r="Q24"/>
      <c r="R24"/>
      <c r="S24"/>
      <c r="T24"/>
    </row>
    <row r="25" spans="1:20" s="130" customFormat="1" ht="18" customHeight="1">
      <c r="A25" s="134" t="e">
        <f t="shared" si="1"/>
        <v>#REF!</v>
      </c>
      <c r="B25" s="135" t="e">
        <f t="shared" si="0"/>
        <v>#REF!</v>
      </c>
      <c r="C25" s="157"/>
      <c r="D25" s="121">
        <v>3</v>
      </c>
      <c r="E25" s="125">
        <v>3.9</v>
      </c>
      <c r="F25" s="124">
        <v>4.3</v>
      </c>
      <c r="G25" s="123">
        <v>4.7</v>
      </c>
      <c r="I25"/>
      <c r="J25"/>
      <c r="K25"/>
      <c r="L25"/>
      <c r="M25"/>
      <c r="N25"/>
      <c r="O25"/>
      <c r="P25"/>
      <c r="Q25"/>
      <c r="R25"/>
      <c r="S25"/>
      <c r="T25"/>
    </row>
    <row r="26" spans="1:20" s="130" customFormat="1" ht="18" customHeight="1">
      <c r="A26" s="134" t="e">
        <f t="shared" si="1"/>
        <v>#REF!</v>
      </c>
      <c r="B26" s="135" t="e">
        <f t="shared" si="0"/>
        <v>#REF!</v>
      </c>
      <c r="C26" s="157"/>
      <c r="D26" s="121">
        <v>4</v>
      </c>
      <c r="E26" s="125">
        <v>4.8</v>
      </c>
      <c r="F26" s="124">
        <v>5.3</v>
      </c>
      <c r="G26" s="123">
        <v>5.9</v>
      </c>
      <c r="I26"/>
      <c r="J26"/>
      <c r="K26"/>
      <c r="L26"/>
      <c r="M26"/>
      <c r="N26"/>
      <c r="O26"/>
      <c r="P26"/>
      <c r="Q26"/>
      <c r="R26"/>
      <c r="S26"/>
      <c r="T26"/>
    </row>
    <row r="27" spans="1:20" s="130" customFormat="1" ht="18" customHeight="1">
      <c r="A27" s="134" t="e">
        <f t="shared" si="1"/>
        <v>#REF!</v>
      </c>
      <c r="B27" s="135" t="e">
        <f t="shared" si="0"/>
        <v>#REF!</v>
      </c>
      <c r="C27" s="157"/>
      <c r="D27" s="121">
        <v>5</v>
      </c>
      <c r="E27" s="125">
        <v>5.7</v>
      </c>
      <c r="F27" s="124">
        <v>6.3</v>
      </c>
      <c r="G27" s="123">
        <v>7</v>
      </c>
      <c r="I27"/>
      <c r="J27"/>
      <c r="K27"/>
      <c r="L27"/>
      <c r="M27"/>
      <c r="N27"/>
      <c r="O27"/>
      <c r="P27"/>
      <c r="Q27"/>
      <c r="R27"/>
      <c r="S27"/>
      <c r="T27"/>
    </row>
    <row r="28" spans="1:20" s="130" customFormat="1" ht="18" customHeight="1">
      <c r="A28" s="134" t="e">
        <f t="shared" si="1"/>
        <v>#REF!</v>
      </c>
      <c r="B28" s="135" t="e">
        <f t="shared" si="0"/>
        <v>#REF!</v>
      </c>
      <c r="C28" s="157"/>
      <c r="D28" s="121">
        <v>6</v>
      </c>
      <c r="E28" s="125">
        <v>6.6</v>
      </c>
      <c r="F28" s="124">
        <v>7.3</v>
      </c>
      <c r="G28" s="123">
        <v>8</v>
      </c>
      <c r="I28"/>
      <c r="J28"/>
      <c r="K28"/>
      <c r="L28"/>
      <c r="M28"/>
      <c r="N28"/>
      <c r="O28"/>
      <c r="P28"/>
      <c r="Q28"/>
      <c r="R28"/>
      <c r="S28"/>
      <c r="T28"/>
    </row>
    <row r="29" spans="1:20" s="130" customFormat="1" ht="18" customHeight="1">
      <c r="A29" s="134" t="e">
        <f t="shared" si="1"/>
        <v>#REF!</v>
      </c>
      <c r="B29" s="135" t="e">
        <f t="shared" si="0"/>
        <v>#REF!</v>
      </c>
      <c r="C29" s="157"/>
      <c r="D29" s="121">
        <v>7</v>
      </c>
      <c r="E29" s="125">
        <v>7.4</v>
      </c>
      <c r="F29" s="124">
        <v>8.1999999999999993</v>
      </c>
      <c r="G29" s="123">
        <v>9</v>
      </c>
      <c r="I29"/>
      <c r="J29"/>
      <c r="K29"/>
      <c r="L29"/>
      <c r="M29"/>
      <c r="N29"/>
      <c r="O29"/>
      <c r="P29"/>
      <c r="Q29"/>
      <c r="R29"/>
      <c r="S29"/>
      <c r="T29"/>
    </row>
    <row r="30" spans="1:20" s="130" customFormat="1" ht="18" customHeight="1">
      <c r="A30" s="134" t="e">
        <f t="shared" si="1"/>
        <v>#REF!</v>
      </c>
      <c r="B30" s="135" t="e">
        <f t="shared" si="0"/>
        <v>#REF!</v>
      </c>
      <c r="C30" s="157"/>
      <c r="D30" s="121">
        <v>8</v>
      </c>
      <c r="E30" s="125">
        <v>8.1999999999999993</v>
      </c>
      <c r="F30" s="124">
        <v>9.1</v>
      </c>
      <c r="G30" s="123">
        <v>10</v>
      </c>
      <c r="I30"/>
      <c r="J30"/>
      <c r="K30"/>
      <c r="L30"/>
      <c r="M30"/>
      <c r="N30"/>
      <c r="O30"/>
      <c r="P30"/>
      <c r="Q30"/>
      <c r="R30"/>
      <c r="S30"/>
      <c r="T30"/>
    </row>
    <row r="31" spans="1:20" s="130" customFormat="1" ht="18" customHeight="1">
      <c r="A31" s="134" t="e">
        <f t="shared" si="1"/>
        <v>#REF!</v>
      </c>
      <c r="B31" s="135" t="e">
        <f t="shared" si="0"/>
        <v>#REF!</v>
      </c>
      <c r="C31" s="157"/>
      <c r="D31" s="121">
        <v>9</v>
      </c>
      <c r="E31" s="125">
        <v>9</v>
      </c>
      <c r="F31" s="124">
        <v>10</v>
      </c>
      <c r="G31" s="123">
        <v>11</v>
      </c>
      <c r="I31"/>
      <c r="J31"/>
      <c r="K31"/>
      <c r="L31"/>
      <c r="M31"/>
      <c r="N31"/>
      <c r="O31"/>
      <c r="P31"/>
      <c r="Q31"/>
      <c r="R31"/>
      <c r="S31"/>
      <c r="T31"/>
    </row>
    <row r="32" spans="1:20" s="130" customFormat="1" ht="18" customHeight="1">
      <c r="A32" s="134" t="e">
        <f t="shared" si="1"/>
        <v>#REF!</v>
      </c>
      <c r="B32" s="135" t="e">
        <f t="shared" si="0"/>
        <v>#REF!</v>
      </c>
      <c r="C32" s="157"/>
      <c r="D32" s="121">
        <v>10</v>
      </c>
      <c r="E32" s="125">
        <v>9.6999999999999993</v>
      </c>
      <c r="F32" s="124">
        <v>10.8</v>
      </c>
      <c r="G32" s="123">
        <v>11.9</v>
      </c>
      <c r="I32"/>
      <c r="J32"/>
      <c r="K32"/>
      <c r="L32"/>
      <c r="M32"/>
      <c r="N32"/>
      <c r="O32"/>
      <c r="P32"/>
      <c r="Q32"/>
      <c r="R32"/>
      <c r="S32"/>
      <c r="T32"/>
    </row>
    <row r="33" spans="1:22" s="130" customFormat="1" ht="18" customHeight="1">
      <c r="A33" s="134" t="e">
        <f t="shared" si="1"/>
        <v>#REF!</v>
      </c>
      <c r="B33" s="135" t="e">
        <f t="shared" si="0"/>
        <v>#REF!</v>
      </c>
      <c r="C33" s="157"/>
      <c r="D33" s="121">
        <v>20</v>
      </c>
      <c r="E33" s="125">
        <v>16.600000000000001</v>
      </c>
      <c r="F33" s="124">
        <v>18.399999999999999</v>
      </c>
      <c r="G33" s="123">
        <v>20.3</v>
      </c>
      <c r="I33"/>
      <c r="J33"/>
      <c r="K33"/>
      <c r="L33"/>
      <c r="M33"/>
      <c r="N33"/>
      <c r="O33"/>
      <c r="P33"/>
      <c r="Q33"/>
      <c r="R33"/>
      <c r="S33"/>
      <c r="T33"/>
    </row>
    <row r="34" spans="1:22" s="130" customFormat="1" ht="18" customHeight="1">
      <c r="A34" s="134" t="e">
        <f t="shared" si="1"/>
        <v>#REF!</v>
      </c>
      <c r="B34" s="135" t="e">
        <f t="shared" si="0"/>
        <v>#REF!</v>
      </c>
      <c r="C34" s="157"/>
      <c r="D34" s="121">
        <v>30</v>
      </c>
      <c r="E34" s="125">
        <v>22.6</v>
      </c>
      <c r="F34" s="124">
        <v>25.2</v>
      </c>
      <c r="G34" s="123">
        <v>27.7</v>
      </c>
      <c r="I34"/>
      <c r="J34"/>
      <c r="K34"/>
      <c r="L34"/>
      <c r="M34"/>
      <c r="N34"/>
      <c r="O34"/>
      <c r="P34"/>
      <c r="Q34"/>
      <c r="R34"/>
      <c r="S34"/>
      <c r="T34"/>
    </row>
    <row r="35" spans="1:22" s="130" customFormat="1" ht="18" customHeight="1">
      <c r="A35" s="134" t="e">
        <f t="shared" si="1"/>
        <v>#REF!</v>
      </c>
      <c r="B35" s="135" t="e">
        <f t="shared" si="0"/>
        <v>#REF!</v>
      </c>
      <c r="C35" s="157"/>
      <c r="D35" s="121">
        <v>40</v>
      </c>
      <c r="E35" s="125">
        <v>28.3</v>
      </c>
      <c r="F35" s="124">
        <v>31.4</v>
      </c>
      <c r="G35" s="123">
        <v>34.5</v>
      </c>
      <c r="I35"/>
      <c r="J35"/>
      <c r="K35"/>
      <c r="L35"/>
      <c r="M35"/>
      <c r="N35"/>
      <c r="O35"/>
      <c r="P35"/>
      <c r="Q35"/>
      <c r="R35"/>
      <c r="S35"/>
      <c r="T35"/>
    </row>
    <row r="36" spans="1:22" s="130" customFormat="1" ht="18" customHeight="1">
      <c r="A36" s="134" t="e">
        <f t="shared" si="1"/>
        <v>#REF!</v>
      </c>
      <c r="B36" s="135" t="e">
        <f t="shared" si="0"/>
        <v>#REF!</v>
      </c>
      <c r="C36" s="157"/>
      <c r="D36" s="121">
        <v>50</v>
      </c>
      <c r="E36" s="125">
        <v>33.5</v>
      </c>
      <c r="F36" s="124">
        <v>37.299999999999997</v>
      </c>
      <c r="G36" s="123">
        <v>41</v>
      </c>
      <c r="I36"/>
      <c r="J36"/>
      <c r="K36"/>
      <c r="L36"/>
      <c r="M36"/>
      <c r="N36"/>
      <c r="O36"/>
      <c r="P36"/>
      <c r="Q36"/>
      <c r="R36"/>
      <c r="S36"/>
      <c r="T36"/>
    </row>
    <row r="37" spans="1:22" s="130" customFormat="1" ht="18" customHeight="1">
      <c r="A37" s="134" t="e">
        <f t="shared" si="1"/>
        <v>#REF!</v>
      </c>
      <c r="B37" s="135" t="e">
        <f t="shared" si="0"/>
        <v>#REF!</v>
      </c>
      <c r="C37" s="157"/>
      <c r="D37" s="121">
        <v>70</v>
      </c>
      <c r="E37" s="125">
        <v>43.4</v>
      </c>
      <c r="F37" s="124">
        <v>48.3</v>
      </c>
      <c r="G37" s="123">
        <v>53.1</v>
      </c>
      <c r="I37"/>
      <c r="J37"/>
      <c r="K37"/>
      <c r="L37"/>
      <c r="M37"/>
      <c r="N37"/>
      <c r="O37"/>
      <c r="P37"/>
      <c r="Q37"/>
      <c r="R37"/>
      <c r="S37"/>
      <c r="T37"/>
    </row>
    <row r="38" spans="1:22" s="130" customFormat="1" ht="18" customHeight="1">
      <c r="A38" s="134" t="e">
        <f t="shared" si="1"/>
        <v>#REF!</v>
      </c>
      <c r="B38" s="135" t="e">
        <f t="shared" si="0"/>
        <v>#REF!</v>
      </c>
      <c r="C38" s="157"/>
      <c r="D38" s="121">
        <v>100</v>
      </c>
      <c r="E38" s="125">
        <v>57.2</v>
      </c>
      <c r="F38" s="124">
        <v>63.5</v>
      </c>
      <c r="G38" s="123">
        <v>69.900000000000006</v>
      </c>
      <c r="I38"/>
      <c r="J38"/>
      <c r="K38"/>
      <c r="L38"/>
      <c r="M38"/>
      <c r="N38"/>
      <c r="O38"/>
      <c r="P38"/>
      <c r="Q38"/>
      <c r="R38"/>
      <c r="S38"/>
      <c r="T38"/>
    </row>
    <row r="39" spans="1:22" s="130" customFormat="1" ht="18" customHeight="1">
      <c r="A39" s="134" t="e">
        <f t="shared" si="1"/>
        <v>#REF!</v>
      </c>
      <c r="B39" s="135" t="e">
        <f t="shared" si="0"/>
        <v>#REF!</v>
      </c>
      <c r="C39" s="157"/>
      <c r="D39" s="121">
        <v>200</v>
      </c>
      <c r="E39" s="125">
        <v>97.4</v>
      </c>
      <c r="F39" s="124">
        <v>108.2</v>
      </c>
      <c r="G39" s="123">
        <v>119</v>
      </c>
      <c r="I39"/>
      <c r="J39"/>
      <c r="K39"/>
      <c r="L39"/>
      <c r="M39"/>
      <c r="N39"/>
      <c r="O39"/>
      <c r="P39"/>
      <c r="Q39"/>
      <c r="R39"/>
      <c r="S39"/>
      <c r="T39"/>
    </row>
    <row r="40" spans="1:22" s="130" customFormat="1" ht="18" customHeight="1">
      <c r="A40" s="134" t="e">
        <f t="shared" si="1"/>
        <v>#REF!</v>
      </c>
      <c r="B40" s="135" t="e">
        <f t="shared" si="0"/>
        <v>#REF!</v>
      </c>
      <c r="C40" s="157"/>
      <c r="D40" s="121">
        <v>300</v>
      </c>
      <c r="E40" s="125">
        <v>133</v>
      </c>
      <c r="F40" s="124">
        <v>147.80000000000001</v>
      </c>
      <c r="G40" s="123">
        <v>162.6</v>
      </c>
      <c r="I40"/>
      <c r="J40"/>
      <c r="K40"/>
      <c r="L40"/>
      <c r="M40"/>
      <c r="N40"/>
      <c r="O40"/>
      <c r="P40"/>
      <c r="Q40"/>
      <c r="R40"/>
      <c r="S40"/>
      <c r="T40"/>
    </row>
    <row r="41" spans="1:22" s="130" customFormat="1" ht="18" customHeight="1">
      <c r="A41" s="134" t="e">
        <f t="shared" si="1"/>
        <v>#REF!</v>
      </c>
      <c r="B41" s="135" t="e">
        <f t="shared" si="0"/>
        <v>#REF!</v>
      </c>
      <c r="C41" s="157"/>
      <c r="D41" s="121">
        <v>400</v>
      </c>
      <c r="E41" s="125">
        <v>166</v>
      </c>
      <c r="F41" s="124">
        <v>184.4</v>
      </c>
      <c r="G41" s="123">
        <v>202.9</v>
      </c>
      <c r="I41"/>
      <c r="J41"/>
      <c r="K41"/>
      <c r="L41"/>
      <c r="M41"/>
      <c r="N41"/>
      <c r="O41"/>
      <c r="P41"/>
      <c r="Q41"/>
      <c r="R41"/>
      <c r="S41"/>
      <c r="T41"/>
    </row>
    <row r="42" spans="1:22" s="130" customFormat="1" ht="18" customHeight="1" thickBot="1">
      <c r="A42" s="134" t="e">
        <f t="shared" si="1"/>
        <v>#REF!</v>
      </c>
      <c r="B42" s="135" t="str">
        <f t="shared" si="0"/>
        <v>X</v>
      </c>
      <c r="C42" s="158"/>
      <c r="D42" s="120">
        <v>500</v>
      </c>
      <c r="E42" s="119">
        <v>197</v>
      </c>
      <c r="F42" s="118">
        <v>218.9</v>
      </c>
      <c r="G42" s="117">
        <v>240.8</v>
      </c>
      <c r="I42"/>
      <c r="J42"/>
      <c r="K42"/>
      <c r="L42"/>
      <c r="M42"/>
      <c r="N42"/>
      <c r="O42"/>
      <c r="P42"/>
      <c r="Q42"/>
      <c r="R42"/>
      <c r="S42"/>
      <c r="T42"/>
    </row>
    <row r="43" spans="1:22" s="130" customFormat="1" ht="18" customHeight="1">
      <c r="A43" s="129"/>
      <c r="B43" s="129"/>
      <c r="C43" s="129"/>
      <c r="D43" s="129"/>
      <c r="E43" s="129"/>
      <c r="F43" s="129"/>
      <c r="G43" s="129"/>
      <c r="I43"/>
      <c r="J43"/>
      <c r="K43"/>
      <c r="L43"/>
      <c r="M43"/>
      <c r="N43"/>
      <c r="O43"/>
      <c r="P43"/>
      <c r="Q43"/>
      <c r="R43"/>
      <c r="S43"/>
      <c r="T43"/>
    </row>
    <row r="44" spans="1:22" s="130" customFormat="1" ht="18" customHeight="1">
      <c r="D44" s="137" t="s">
        <v>232</v>
      </c>
      <c r="E44" s="137" t="s">
        <v>234</v>
      </c>
      <c r="F44" s="137" t="s">
        <v>235</v>
      </c>
      <c r="G44" s="137" t="s">
        <v>236</v>
      </c>
      <c r="H44" s="129"/>
      <c r="I44" s="129"/>
      <c r="K44"/>
      <c r="L44"/>
      <c r="M44"/>
      <c r="N44"/>
      <c r="O44"/>
      <c r="P44"/>
      <c r="Q44"/>
      <c r="R44"/>
      <c r="S44"/>
      <c r="T44"/>
      <c r="U44"/>
      <c r="V44"/>
    </row>
    <row r="45" spans="1:22" s="130" customFormat="1">
      <c r="D45" s="137" t="e">
        <f>VLOOKUP("O",B12:G42,3,0)</f>
        <v>#N/A</v>
      </c>
      <c r="E45" s="138" t="e">
        <f>VLOOKUP("O",B12:G42,4,0)</f>
        <v>#N/A</v>
      </c>
      <c r="F45" s="138" t="e">
        <f>VLOOKUP("O",B12:G42,5,0)</f>
        <v>#N/A</v>
      </c>
      <c r="G45" s="138" t="e">
        <f>VLOOKUP("O",B12:G42,6,0)</f>
        <v>#N/A</v>
      </c>
      <c r="H45" s="129"/>
      <c r="I45" s="129"/>
      <c r="K45"/>
      <c r="L45"/>
      <c r="M45"/>
      <c r="N45"/>
      <c r="O45"/>
      <c r="P45"/>
      <c r="Q45"/>
      <c r="R45"/>
      <c r="S45"/>
      <c r="T45"/>
      <c r="U45"/>
      <c r="V45"/>
    </row>
    <row r="46" spans="1:22" s="130" customFormat="1">
      <c r="D46" s="137" t="e">
        <f>VLOOKUP("O",A12:D42,4,0)</f>
        <v>#N/A</v>
      </c>
      <c r="E46" s="138" t="e">
        <f>VLOOKUP("O",A12:G42,5,0)</f>
        <v>#N/A</v>
      </c>
      <c r="F46" s="138" t="e">
        <f>VLOOKUP("O",A12:G42,6,0)</f>
        <v>#N/A</v>
      </c>
      <c r="G46" s="138" t="e">
        <f>VLOOKUP("O",A12:G42,7,0)</f>
        <v>#N/A</v>
      </c>
      <c r="H46" s="129"/>
      <c r="I46" s="129"/>
      <c r="K46"/>
      <c r="L46"/>
      <c r="M46"/>
      <c r="N46"/>
      <c r="O46"/>
      <c r="P46"/>
      <c r="Q46"/>
      <c r="R46"/>
      <c r="S46"/>
      <c r="T46"/>
      <c r="U46"/>
      <c r="V46"/>
    </row>
    <row r="47" spans="1:22" s="130" customFormat="1">
      <c r="D47" s="137" t="s">
        <v>233</v>
      </c>
      <c r="E47" s="138" t="e">
        <f>ROUND(1.84*($E$5^0.769)*0.9,1)</f>
        <v>#REF!</v>
      </c>
      <c r="F47" s="138" t="e">
        <f>ROUND(1.84*($E$5^0.769)*1,1)</f>
        <v>#REF!</v>
      </c>
      <c r="G47" s="138" t="e">
        <f>ROUND(1.84*($E$5^0.769)*1.1,1)</f>
        <v>#REF!</v>
      </c>
      <c r="H47" s="129"/>
      <c r="I47" s="129"/>
      <c r="K47"/>
      <c r="L47"/>
      <c r="M47"/>
      <c r="N47"/>
      <c r="O47"/>
      <c r="P47"/>
      <c r="Q47"/>
      <c r="R47"/>
      <c r="S47"/>
      <c r="T47"/>
      <c r="U47"/>
      <c r="V47"/>
    </row>
    <row r="48" spans="1:22" s="130" customFormat="1">
      <c r="D48" s="139"/>
      <c r="E48" s="140"/>
      <c r="F48" s="140"/>
      <c r="G48" s="140"/>
      <c r="H48" s="129"/>
      <c r="I48" s="129"/>
      <c r="K48"/>
      <c r="L48"/>
      <c r="M48"/>
      <c r="N48"/>
      <c r="O48"/>
      <c r="P48"/>
      <c r="Q48"/>
      <c r="R48"/>
      <c r="S48"/>
      <c r="T48"/>
      <c r="U48"/>
      <c r="V48"/>
    </row>
    <row r="49" spans="1:26" s="130" customFormat="1">
      <c r="D49" s="141"/>
      <c r="E49" s="141" t="e">
        <f>D45</f>
        <v>#N/A</v>
      </c>
      <c r="F49" s="141" t="e">
        <f>D46</f>
        <v>#N/A</v>
      </c>
      <c r="G49" s="141" t="str">
        <f>D47</f>
        <v>500초과</v>
      </c>
      <c r="H49" s="129"/>
      <c r="I49" s="129"/>
      <c r="K49"/>
      <c r="L49"/>
      <c r="M49"/>
      <c r="N49"/>
      <c r="O49"/>
      <c r="P49"/>
      <c r="Q49"/>
      <c r="R49"/>
      <c r="S49"/>
      <c r="T49"/>
      <c r="U49"/>
      <c r="V49"/>
    </row>
    <row r="50" spans="1:26">
      <c r="A50" s="152"/>
      <c r="B50" s="152"/>
      <c r="D50" s="141" t="str">
        <f>E6</f>
        <v>해당없음</v>
      </c>
      <c r="E50" s="138" t="e">
        <f>HLOOKUP(D50,E44:G47,2,0)</f>
        <v>#N/A</v>
      </c>
      <c r="F50" s="138" t="e">
        <f>HLOOKUP(D50,E44:G47,3,0)</f>
        <v>#N/A</v>
      </c>
      <c r="G50" s="138" t="e">
        <f>HLOOKUP(D50,E44:G47,4,0)</f>
        <v>#N/A</v>
      </c>
      <c r="H50" s="129"/>
      <c r="I50" s="129"/>
    </row>
    <row r="51" spans="1:26" s="152" customFormat="1">
      <c r="A51" s="129"/>
      <c r="B51" s="129"/>
      <c r="C51" s="129"/>
      <c r="D51" s="129"/>
      <c r="E51" s="129"/>
      <c r="F51" s="129"/>
      <c r="G51" s="129"/>
      <c r="I51"/>
      <c r="J51"/>
      <c r="K51"/>
      <c r="L51"/>
      <c r="M51"/>
      <c r="N51"/>
      <c r="O51"/>
      <c r="P51"/>
      <c r="Q51"/>
      <c r="R51"/>
      <c r="S51"/>
      <c r="T51"/>
    </row>
    <row r="52" spans="1:26" s="152" customFormat="1"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s="152" customFormat="1">
      <c r="I53"/>
      <c r="J53"/>
      <c r="K53"/>
      <c r="L53"/>
      <c r="M53"/>
      <c r="N53"/>
      <c r="O53"/>
      <c r="P53"/>
      <c r="Q53"/>
      <c r="R53"/>
      <c r="S53"/>
      <c r="T53"/>
    </row>
    <row r="54" spans="1:26" s="152" customFormat="1">
      <c r="I54"/>
      <c r="J54"/>
      <c r="K54"/>
      <c r="L54"/>
      <c r="M54"/>
      <c r="N54"/>
      <c r="O54"/>
      <c r="P54"/>
      <c r="Q54"/>
      <c r="R54"/>
      <c r="S54"/>
      <c r="T54"/>
    </row>
    <row r="55" spans="1:26" s="152" customFormat="1"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s="152" customFormat="1">
      <c r="I56"/>
      <c r="J56"/>
      <c r="K56"/>
      <c r="L56"/>
      <c r="M56"/>
      <c r="N56"/>
      <c r="O56"/>
      <c r="P56"/>
      <c r="Q56"/>
      <c r="R56"/>
      <c r="S56"/>
      <c r="T56"/>
    </row>
    <row r="57" spans="1:26" s="152" customFormat="1">
      <c r="I57"/>
      <c r="J57"/>
      <c r="K57"/>
      <c r="L57"/>
      <c r="M57"/>
      <c r="N57"/>
      <c r="O57"/>
      <c r="P57"/>
      <c r="Q57"/>
      <c r="R57"/>
      <c r="S57"/>
      <c r="T57"/>
    </row>
    <row r="58" spans="1:26" s="152" customFormat="1">
      <c r="I58"/>
      <c r="J58"/>
      <c r="K58"/>
      <c r="L58"/>
      <c r="M58"/>
      <c r="N58"/>
      <c r="O58"/>
      <c r="P58"/>
      <c r="Q58"/>
      <c r="R58"/>
      <c r="S58"/>
      <c r="T58"/>
    </row>
    <row r="59" spans="1:26">
      <c r="A59" s="152"/>
      <c r="B59" s="152"/>
      <c r="D59" s="152"/>
      <c r="E59" s="152"/>
      <c r="F59" s="152"/>
      <c r="G59" s="152"/>
      <c r="H59" s="152"/>
      <c r="U59" s="152"/>
      <c r="V59" s="152"/>
      <c r="W59" s="152"/>
      <c r="X59" s="152"/>
      <c r="Y59" s="152"/>
      <c r="Z59" s="152"/>
    </row>
    <row r="60" spans="1:26">
      <c r="A60" s="152"/>
      <c r="B60" s="152"/>
      <c r="D60" s="152"/>
      <c r="E60" s="152"/>
      <c r="F60" s="152"/>
      <c r="G60" s="152"/>
      <c r="H60" s="152"/>
      <c r="U60" s="152"/>
      <c r="V60" s="152"/>
      <c r="W60" s="152"/>
      <c r="X60" s="152"/>
      <c r="Y60" s="152"/>
      <c r="Z60" s="152"/>
    </row>
    <row r="61" spans="1:26">
      <c r="A61" s="152"/>
      <c r="B61" s="152"/>
      <c r="D61" s="152"/>
      <c r="E61" s="152"/>
      <c r="F61" s="152"/>
      <c r="G61" s="152"/>
      <c r="H61" s="152"/>
      <c r="U61" s="152"/>
      <c r="V61" s="152"/>
      <c r="W61" s="152"/>
      <c r="X61" s="152"/>
      <c r="Y61" s="152"/>
      <c r="Z61" s="152"/>
    </row>
    <row r="62" spans="1:26">
      <c r="A62" s="152"/>
      <c r="B62" s="152"/>
      <c r="D62" s="152"/>
      <c r="E62" s="152"/>
      <c r="F62" s="152"/>
      <c r="G62" s="152"/>
      <c r="H62" s="152"/>
      <c r="U62" s="152"/>
      <c r="V62" s="152"/>
      <c r="W62" s="152"/>
      <c r="X62" s="152"/>
      <c r="Y62" s="152"/>
      <c r="Z62" s="152"/>
    </row>
    <row r="63" spans="1:26">
      <c r="A63" s="152"/>
      <c r="B63" s="152"/>
      <c r="D63" s="152"/>
      <c r="E63" s="152"/>
      <c r="F63" s="152"/>
      <c r="G63" s="152"/>
      <c r="H63" s="152"/>
      <c r="U63" s="152"/>
      <c r="V63" s="152"/>
      <c r="W63" s="152"/>
      <c r="X63" s="152"/>
      <c r="Y63" s="152"/>
      <c r="Z63" s="152"/>
    </row>
    <row r="64" spans="1:26">
      <c r="A64" s="152"/>
      <c r="B64" s="152"/>
      <c r="D64" s="152"/>
      <c r="E64" s="152"/>
      <c r="F64" s="152"/>
      <c r="G64" s="152"/>
      <c r="H64" s="152"/>
      <c r="U64" s="152"/>
      <c r="V64" s="152"/>
      <c r="W64" s="152"/>
      <c r="X64" s="152"/>
      <c r="Y64" s="152"/>
      <c r="Z64" s="152"/>
    </row>
    <row r="65" spans="1:26">
      <c r="A65" s="152"/>
      <c r="B65" s="152"/>
      <c r="D65" s="152"/>
      <c r="E65" s="152"/>
      <c r="F65" s="152"/>
      <c r="G65" s="152"/>
      <c r="H65" s="152"/>
      <c r="U65" s="152"/>
      <c r="V65" s="152"/>
      <c r="W65" s="152"/>
      <c r="X65" s="152"/>
      <c r="Y65" s="152"/>
      <c r="Z65" s="152"/>
    </row>
    <row r="66" spans="1:26">
      <c r="A66" s="152"/>
      <c r="B66" s="152"/>
      <c r="D66" s="152"/>
      <c r="E66" s="152"/>
      <c r="F66" s="152"/>
      <c r="G66" s="152"/>
      <c r="H66" s="152"/>
    </row>
    <row r="67" spans="1:26">
      <c r="A67" s="152"/>
      <c r="B67" s="152"/>
      <c r="D67" s="152"/>
      <c r="E67" s="152"/>
      <c r="F67" s="152"/>
      <c r="G67" s="152"/>
      <c r="H67" s="152"/>
    </row>
    <row r="68" spans="1:26">
      <c r="A68" s="152"/>
      <c r="B68" s="152"/>
      <c r="D68" s="152"/>
      <c r="E68" s="152"/>
      <c r="F68" s="152"/>
      <c r="G68" s="152"/>
      <c r="H68" s="152"/>
    </row>
    <row r="69" spans="1:26">
      <c r="A69" s="152"/>
      <c r="B69" s="152"/>
      <c r="D69" s="152"/>
      <c r="E69" s="152"/>
      <c r="F69" s="152"/>
      <c r="G69" s="152"/>
      <c r="H69" s="152"/>
    </row>
    <row r="70" spans="1:26">
      <c r="A70" s="152"/>
      <c r="B70" s="152"/>
      <c r="D70" s="152"/>
      <c r="E70" s="152"/>
      <c r="F70" s="152"/>
      <c r="G70" s="152"/>
      <c r="H70" s="152"/>
    </row>
    <row r="71" spans="1:26">
      <c r="A71" s="152"/>
      <c r="B71" s="152"/>
      <c r="D71" s="152"/>
      <c r="E71" s="152"/>
      <c r="F71" s="152"/>
      <c r="G71" s="152"/>
      <c r="H71" s="152"/>
    </row>
    <row r="72" spans="1:26">
      <c r="A72" s="152"/>
      <c r="B72" s="152"/>
      <c r="D72" s="152"/>
      <c r="E72" s="152"/>
      <c r="F72" s="152"/>
      <c r="G72" s="152"/>
      <c r="H72" s="152"/>
    </row>
    <row r="73" spans="1:26">
      <c r="A73" s="152"/>
      <c r="B73" s="152"/>
      <c r="D73" s="152"/>
      <c r="E73" s="152"/>
      <c r="F73" s="152"/>
      <c r="G73" s="152"/>
      <c r="H73" s="152"/>
    </row>
    <row r="74" spans="1:26">
      <c r="A74" s="152"/>
      <c r="B74" s="152"/>
      <c r="D74" s="152"/>
      <c r="E74" s="152"/>
      <c r="F74" s="152"/>
      <c r="G74" s="152"/>
      <c r="H74" s="152"/>
    </row>
    <row r="75" spans="1:26">
      <c r="A75" s="152"/>
      <c r="B75" s="152"/>
      <c r="D75" s="152"/>
      <c r="E75" s="152"/>
      <c r="F75" s="152"/>
      <c r="G75" s="152"/>
      <c r="H75" s="152"/>
    </row>
    <row r="76" spans="1:26">
      <c r="A76" s="152"/>
      <c r="B76" s="152"/>
      <c r="D76" s="152"/>
      <c r="E76" s="152"/>
      <c r="F76" s="152"/>
      <c r="G76" s="152"/>
      <c r="H76" s="152"/>
    </row>
    <row r="77" spans="1:26">
      <c r="A77" s="152"/>
      <c r="B77" s="152"/>
      <c r="D77" s="152"/>
      <c r="E77" s="152"/>
      <c r="F77" s="152"/>
      <c r="G77" s="152"/>
      <c r="H77" s="152"/>
    </row>
    <row r="78" spans="1:26">
      <c r="A78" s="152"/>
      <c r="B78" s="152"/>
      <c r="D78" s="152"/>
      <c r="E78" s="152"/>
      <c r="F78" s="152"/>
      <c r="G78" s="152"/>
      <c r="H78" s="152"/>
    </row>
    <row r="79" spans="1:26">
      <c r="A79" s="152"/>
      <c r="B79" s="152"/>
      <c r="D79" s="152"/>
      <c r="E79" s="152"/>
      <c r="F79" s="152"/>
      <c r="G79" s="152"/>
      <c r="H79" s="152"/>
    </row>
    <row r="80" spans="1:26">
      <c r="A80" s="152"/>
      <c r="B80" s="152"/>
      <c r="D80" s="152"/>
      <c r="E80" s="152"/>
      <c r="F80" s="152"/>
      <c r="G80" s="152"/>
      <c r="H80" s="152"/>
    </row>
    <row r="81" spans="1:8">
      <c r="A81" s="152"/>
      <c r="B81" s="152"/>
      <c r="D81" s="152"/>
      <c r="E81" s="152"/>
      <c r="F81" s="152"/>
      <c r="G81" s="152"/>
      <c r="H81" s="152"/>
    </row>
    <row r="82" spans="1:8">
      <c r="A82" s="152"/>
      <c r="B82" s="152"/>
      <c r="D82" s="152"/>
      <c r="E82" s="152"/>
      <c r="F82" s="152"/>
      <c r="G82" s="152"/>
      <c r="H82" s="152"/>
    </row>
    <row r="83" spans="1:8">
      <c r="A83" s="152"/>
      <c r="B83" s="152"/>
      <c r="D83" s="152"/>
      <c r="E83" s="152"/>
      <c r="F83" s="152"/>
      <c r="G83" s="152"/>
      <c r="H83" s="152"/>
    </row>
    <row r="84" spans="1:8">
      <c r="A84" s="152"/>
      <c r="B84" s="152"/>
      <c r="D84" s="152"/>
      <c r="E84" s="152"/>
      <c r="F84" s="152"/>
      <c r="G84" s="152"/>
      <c r="H84" s="152"/>
    </row>
    <row r="85" spans="1:8">
      <c r="A85" s="152"/>
      <c r="B85" s="152"/>
      <c r="D85" s="152"/>
      <c r="E85" s="152"/>
      <c r="F85" s="152"/>
      <c r="G85" s="152"/>
      <c r="H85" s="152"/>
    </row>
    <row r="86" spans="1:8">
      <c r="A86" s="152"/>
      <c r="B86" s="152"/>
      <c r="D86" s="152"/>
      <c r="E86" s="152"/>
      <c r="F86" s="152"/>
      <c r="G86" s="152"/>
      <c r="H86" s="152"/>
    </row>
    <row r="87" spans="1:8">
      <c r="A87" s="152"/>
      <c r="B87" s="152"/>
      <c r="D87" s="152"/>
      <c r="E87" s="152"/>
      <c r="F87" s="152"/>
      <c r="G87" s="152"/>
      <c r="H87" s="152"/>
    </row>
    <row r="88" spans="1:8">
      <c r="A88" s="152"/>
      <c r="B88" s="152"/>
      <c r="D88" s="152"/>
      <c r="E88" s="152"/>
      <c r="F88" s="152"/>
      <c r="G88" s="152"/>
      <c r="H88" s="152"/>
    </row>
    <row r="89" spans="1:8">
      <c r="A89" s="152"/>
      <c r="B89" s="152"/>
      <c r="D89" s="152"/>
      <c r="E89" s="152"/>
      <c r="F89" s="152"/>
      <c r="G89" s="152"/>
      <c r="H89" s="152"/>
    </row>
    <row r="90" spans="1:8">
      <c r="A90" s="152"/>
      <c r="B90" s="152"/>
      <c r="D90" s="152"/>
      <c r="E90" s="152"/>
      <c r="F90" s="152"/>
      <c r="G90" s="152"/>
      <c r="H90" s="152"/>
    </row>
    <row r="91" spans="1:8">
      <c r="A91" s="152"/>
      <c r="B91" s="152"/>
      <c r="D91" s="152"/>
      <c r="E91" s="152"/>
      <c r="F91" s="152"/>
      <c r="G91" s="152"/>
      <c r="H91" s="152"/>
    </row>
    <row r="92" spans="1:8">
      <c r="A92" s="152"/>
      <c r="B92" s="152"/>
      <c r="D92" s="152"/>
      <c r="E92" s="152"/>
      <c r="F92" s="152"/>
      <c r="G92" s="152"/>
      <c r="H92" s="152"/>
    </row>
    <row r="93" spans="1:8">
      <c r="A93" s="152"/>
      <c r="B93" s="152"/>
      <c r="D93" s="152"/>
      <c r="E93" s="152"/>
      <c r="F93" s="152"/>
      <c r="G93" s="152"/>
      <c r="H93" s="152"/>
    </row>
    <row r="94" spans="1:8">
      <c r="A94" s="152"/>
      <c r="B94" s="152"/>
      <c r="D94" s="152"/>
      <c r="E94" s="152"/>
      <c r="F94" s="152"/>
      <c r="G94" s="152"/>
      <c r="H94" s="152"/>
    </row>
    <row r="95" spans="1:8">
      <c r="A95" s="152"/>
      <c r="B95" s="152"/>
      <c r="D95" s="152"/>
      <c r="E95" s="152"/>
      <c r="F95" s="152"/>
      <c r="G95" s="152"/>
      <c r="H95" s="152"/>
    </row>
    <row r="96" spans="1:8">
      <c r="A96" s="152"/>
      <c r="B96" s="152"/>
      <c r="D96" s="152"/>
      <c r="E96" s="152"/>
      <c r="F96" s="152"/>
      <c r="G96" s="152"/>
      <c r="H96" s="152"/>
    </row>
    <row r="97" spans="1:8">
      <c r="A97" s="152"/>
      <c r="B97" s="152"/>
      <c r="D97" s="152"/>
      <c r="E97" s="152"/>
      <c r="F97" s="152"/>
      <c r="G97" s="152"/>
      <c r="H97" s="152"/>
    </row>
    <row r="98" spans="1:8">
      <c r="A98" s="152"/>
      <c r="B98" s="152"/>
      <c r="D98" s="152"/>
      <c r="E98" s="152"/>
      <c r="F98" s="152"/>
      <c r="G98" s="152"/>
      <c r="H98" s="152"/>
    </row>
    <row r="99" spans="1:8">
      <c r="A99" s="152"/>
      <c r="B99" s="152"/>
      <c r="D99" s="152"/>
      <c r="E99" s="152"/>
      <c r="F99" s="152"/>
      <c r="G99" s="152"/>
      <c r="H99" s="152"/>
    </row>
    <row r="100" spans="1:8">
      <c r="A100" s="152"/>
      <c r="B100" s="152"/>
      <c r="D100" s="152"/>
      <c r="E100" s="152"/>
      <c r="F100" s="152"/>
      <c r="G100" s="152"/>
      <c r="H100" s="152"/>
    </row>
    <row r="101" spans="1:8">
      <c r="A101" s="152"/>
      <c r="B101" s="152"/>
      <c r="D101" s="152"/>
      <c r="E101" s="152"/>
      <c r="F101" s="152"/>
      <c r="G101" s="152"/>
      <c r="H101" s="152"/>
    </row>
    <row r="102" spans="1:8">
      <c r="A102" s="152"/>
      <c r="B102" s="152"/>
      <c r="D102" s="152"/>
      <c r="E102" s="152"/>
      <c r="F102" s="152"/>
      <c r="G102" s="152"/>
      <c r="H102" s="152"/>
    </row>
    <row r="103" spans="1:8">
      <c r="A103" s="152"/>
      <c r="B103" s="152"/>
      <c r="D103" s="152"/>
      <c r="E103" s="152"/>
      <c r="F103" s="152"/>
      <c r="G103" s="152"/>
      <c r="H103" s="152"/>
    </row>
    <row r="104" spans="1:8">
      <c r="A104" s="152"/>
      <c r="B104" s="152"/>
      <c r="D104" s="152"/>
      <c r="E104" s="152"/>
      <c r="F104" s="152"/>
      <c r="G104" s="152"/>
      <c r="H104" s="152"/>
    </row>
    <row r="105" spans="1:8">
      <c r="A105" s="152"/>
      <c r="B105" s="152"/>
      <c r="D105" s="152"/>
      <c r="E105" s="152"/>
      <c r="F105" s="152"/>
      <c r="G105" s="152"/>
      <c r="H105" s="152"/>
    </row>
    <row r="106" spans="1:8">
      <c r="A106" s="152"/>
      <c r="B106" s="152"/>
      <c r="D106" s="152"/>
      <c r="E106" s="152"/>
      <c r="F106" s="152"/>
      <c r="G106" s="152"/>
      <c r="H106" s="152"/>
    </row>
    <row r="107" spans="1:8">
      <c r="A107" s="152"/>
      <c r="B107" s="152"/>
      <c r="D107" s="152"/>
      <c r="E107" s="152"/>
      <c r="F107" s="152"/>
      <c r="G107" s="152"/>
      <c r="H107" s="152"/>
    </row>
    <row r="108" spans="1:8">
      <c r="A108" s="152"/>
      <c r="B108" s="152"/>
      <c r="D108" s="152"/>
      <c r="E108" s="152"/>
      <c r="F108" s="152"/>
      <c r="G108" s="152"/>
      <c r="H108" s="152"/>
    </row>
  </sheetData>
  <mergeCells count="3">
    <mergeCell ref="D4:D5"/>
    <mergeCell ref="F8:F9"/>
    <mergeCell ref="E8:E9"/>
  </mergeCells>
  <phoneticPr fontId="5" type="noConversion"/>
  <conditionalFormatting sqref="D13:D42">
    <cfRule type="cellIs" dxfId="4" priority="3" operator="equal">
      <formula>$F$49</formula>
    </cfRule>
    <cfRule type="cellIs" dxfId="3" priority="4" operator="equal">
      <formula>$E$49</formula>
    </cfRule>
  </conditionalFormatting>
  <conditionalFormatting sqref="E13:G42">
    <cfRule type="cellIs" dxfId="2" priority="1" operator="equal">
      <formula>$F$50</formula>
    </cfRule>
    <cfRule type="cellIs" dxfId="1" priority="2" operator="equal">
      <formula>$E$50</formula>
    </cfRule>
  </conditionalFormatting>
  <pageMargins left="0.7" right="0.7" top="0.75" bottom="0.75" header="0.3" footer="0.3"/>
  <pageSetup paperSize="9" scale="3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AE132"/>
  <sheetViews>
    <sheetView view="pageBreakPreview" zoomScaleNormal="100" zoomScaleSheetLayoutView="100" workbookViewId="0">
      <selection activeCell="D31" sqref="D31"/>
    </sheetView>
  </sheetViews>
  <sheetFormatPr defaultRowHeight="14.25"/>
  <cols>
    <col min="1" max="1" width="4.75" style="152" customWidth="1"/>
    <col min="2" max="2" width="18.625" style="152" customWidth="1"/>
    <col min="3" max="3" width="21.125" style="152" customWidth="1"/>
    <col min="4" max="5" width="18.625" style="152" customWidth="1"/>
    <col min="6" max="6" width="4.75" style="152" customWidth="1"/>
    <col min="7" max="7" width="22.875" style="164" customWidth="1"/>
    <col min="8" max="26" width="6.75" style="164" customWidth="1"/>
    <col min="27" max="16384" width="9" style="152"/>
  </cols>
  <sheetData>
    <row r="2" spans="1:26" ht="30" customHeight="1" thickBot="1">
      <c r="B2" s="142" t="s">
        <v>285</v>
      </c>
      <c r="C2" s="142"/>
      <c r="D2" s="142"/>
      <c r="E2" s="142"/>
      <c r="F2" s="142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</row>
    <row r="3" spans="1:26" s="130" customFormat="1" ht="15" thickBot="1">
      <c r="B3" s="129"/>
      <c r="C3" s="129"/>
      <c r="D3" s="129"/>
      <c r="E3" s="129"/>
      <c r="F3" s="129"/>
      <c r="G3" s="368" t="s">
        <v>286</v>
      </c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</row>
    <row r="4" spans="1:26" s="130" customFormat="1" ht="18" thickBot="1">
      <c r="B4" s="369" t="s">
        <v>287</v>
      </c>
      <c r="C4" s="171" t="e">
        <f>#REF!</f>
        <v>#REF!</v>
      </c>
      <c r="D4" s="172" t="s">
        <v>288</v>
      </c>
      <c r="E4" s="145"/>
      <c r="F4" s="145"/>
      <c r="G4" s="173" t="s">
        <v>289</v>
      </c>
      <c r="H4" s="173" t="s">
        <v>290</v>
      </c>
      <c r="I4" s="174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6"/>
    </row>
    <row r="5" spans="1:26" s="130" customFormat="1" ht="18" thickBot="1">
      <c r="B5" s="361"/>
      <c r="C5" s="177" t="e">
        <f>#REF!/1.1/10^8</f>
        <v>#REF!</v>
      </c>
      <c r="D5" s="172" t="s">
        <v>222</v>
      </c>
      <c r="E5" s="145"/>
      <c r="F5" s="145"/>
      <c r="G5" s="173" t="s">
        <v>291</v>
      </c>
      <c r="H5" s="173" t="e">
        <f>IF(H7&lt;=$C$5,"X","O")</f>
        <v>#REF!</v>
      </c>
      <c r="I5" s="173" t="e">
        <f>IF(I7&lt;=$C$5,"X",IF(H7&gt;$C$5,"X","O"))</f>
        <v>#REF!</v>
      </c>
      <c r="J5" s="173" t="e">
        <f t="shared" ref="J5:T5" si="0">IF(J7&lt;=$C$5,"X",IF(I7&gt;$C$5,"X","O"))</f>
        <v>#REF!</v>
      </c>
      <c r="K5" s="173" t="e">
        <f t="shared" si="0"/>
        <v>#REF!</v>
      </c>
      <c r="L5" s="173" t="e">
        <f t="shared" si="0"/>
        <v>#REF!</v>
      </c>
      <c r="M5" s="173" t="e">
        <f t="shared" si="0"/>
        <v>#REF!</v>
      </c>
      <c r="N5" s="173" t="e">
        <f t="shared" si="0"/>
        <v>#REF!</v>
      </c>
      <c r="O5" s="173" t="e">
        <f t="shared" si="0"/>
        <v>#REF!</v>
      </c>
      <c r="P5" s="173" t="e">
        <f t="shared" si="0"/>
        <v>#REF!</v>
      </c>
      <c r="Q5" s="173" t="e">
        <f t="shared" si="0"/>
        <v>#REF!</v>
      </c>
      <c r="R5" s="173" t="e">
        <f t="shared" si="0"/>
        <v>#REF!</v>
      </c>
      <c r="S5" s="173" t="e">
        <f t="shared" si="0"/>
        <v>#REF!</v>
      </c>
      <c r="T5" s="173" t="e">
        <f t="shared" si="0"/>
        <v>#REF!</v>
      </c>
      <c r="U5" s="174"/>
      <c r="V5" s="175"/>
      <c r="W5" s="175"/>
      <c r="X5" s="175"/>
      <c r="Y5" s="175"/>
      <c r="Z5" s="176"/>
    </row>
    <row r="6" spans="1:26" s="130" customFormat="1" ht="18" thickBot="1">
      <c r="B6" s="178" t="s">
        <v>221</v>
      </c>
      <c r="C6" s="179" t="str">
        <f>IF(선택!F2=18,선택!F20,VLOOKUP(선택!F2,선택!E3:F20,2,0))</f>
        <v>해당없음</v>
      </c>
      <c r="D6" s="180"/>
      <c r="E6" s="145"/>
      <c r="F6" s="145"/>
      <c r="G6" s="173" t="s">
        <v>292</v>
      </c>
      <c r="H6" s="173" t="e">
        <f>IF(I5="O","O",IF(H5="O","O","X"))</f>
        <v>#REF!</v>
      </c>
      <c r="I6" s="173" t="e">
        <f t="shared" ref="I6:T6" si="1">IF(J5="O","O","X")</f>
        <v>#REF!</v>
      </c>
      <c r="J6" s="173" t="e">
        <f t="shared" si="1"/>
        <v>#REF!</v>
      </c>
      <c r="K6" s="173" t="e">
        <f t="shared" si="1"/>
        <v>#REF!</v>
      </c>
      <c r="L6" s="173" t="e">
        <f t="shared" si="1"/>
        <v>#REF!</v>
      </c>
      <c r="M6" s="173" t="e">
        <f t="shared" si="1"/>
        <v>#REF!</v>
      </c>
      <c r="N6" s="173" t="e">
        <f t="shared" si="1"/>
        <v>#REF!</v>
      </c>
      <c r="O6" s="173" t="e">
        <f t="shared" si="1"/>
        <v>#REF!</v>
      </c>
      <c r="P6" s="173" t="e">
        <f t="shared" si="1"/>
        <v>#REF!</v>
      </c>
      <c r="Q6" s="173" t="e">
        <f t="shared" si="1"/>
        <v>#REF!</v>
      </c>
      <c r="R6" s="173" t="e">
        <f t="shared" si="1"/>
        <v>#REF!</v>
      </c>
      <c r="S6" s="173" t="e">
        <f t="shared" si="1"/>
        <v>#REF!</v>
      </c>
      <c r="T6" s="173" t="str">
        <f t="shared" si="1"/>
        <v>X</v>
      </c>
      <c r="U6" s="174"/>
      <c r="V6" s="175"/>
      <c r="W6" s="175"/>
      <c r="X6" s="175"/>
      <c r="Y6" s="175"/>
      <c r="Z6" s="176"/>
    </row>
    <row r="7" spans="1:26" s="130" customFormat="1" ht="15" thickBot="1">
      <c r="B7" s="131"/>
      <c r="C7" s="132"/>
      <c r="D7" s="132"/>
      <c r="E7" s="132"/>
      <c r="F7" s="132"/>
      <c r="G7" s="173" t="s">
        <v>293</v>
      </c>
      <c r="H7" s="173">
        <v>0.3</v>
      </c>
      <c r="I7" s="181">
        <v>0.5</v>
      </c>
      <c r="J7" s="181">
        <v>1</v>
      </c>
      <c r="K7" s="181">
        <v>2</v>
      </c>
      <c r="L7" s="181">
        <v>3</v>
      </c>
      <c r="M7" s="181">
        <v>5</v>
      </c>
      <c r="N7" s="181">
        <v>10</v>
      </c>
      <c r="O7" s="181">
        <v>20</v>
      </c>
      <c r="P7" s="181">
        <v>30</v>
      </c>
      <c r="Q7" s="181">
        <v>50</v>
      </c>
      <c r="R7" s="181">
        <v>100</v>
      </c>
      <c r="S7" s="181">
        <v>200</v>
      </c>
      <c r="T7" s="181">
        <v>300</v>
      </c>
      <c r="U7" s="181" t="s">
        <v>294</v>
      </c>
      <c r="V7" s="182"/>
      <c r="W7" s="183"/>
      <c r="X7" s="183"/>
      <c r="Y7" s="183"/>
      <c r="Z7" s="184"/>
    </row>
    <row r="8" spans="1:26" s="130" customFormat="1" ht="18" thickBot="1">
      <c r="B8" s="185" t="s">
        <v>237</v>
      </c>
      <c r="C8" s="370" t="str">
        <f>IF(선택!F2=18,선택!F20,IF(I94="초과",C17,(C15+((C5-B15)*(C15-C16)/(B15-B16)))))</f>
        <v>해당없음</v>
      </c>
      <c r="D8" s="371" t="s">
        <v>295</v>
      </c>
      <c r="E8" s="145"/>
      <c r="F8" s="145"/>
      <c r="G8" s="173" t="s">
        <v>296</v>
      </c>
      <c r="H8" s="173">
        <v>0.7</v>
      </c>
      <c r="I8" s="181">
        <v>1</v>
      </c>
      <c r="J8" s="181">
        <v>1.7</v>
      </c>
      <c r="K8" s="181">
        <v>3</v>
      </c>
      <c r="L8" s="181">
        <v>4</v>
      </c>
      <c r="M8" s="181">
        <v>6</v>
      </c>
      <c r="N8" s="181">
        <v>10.199999999999999</v>
      </c>
      <c r="O8" s="181">
        <v>17.399999999999999</v>
      </c>
      <c r="P8" s="181">
        <v>23.7</v>
      </c>
      <c r="Q8" s="181">
        <v>35</v>
      </c>
      <c r="R8" s="181">
        <v>59.5</v>
      </c>
      <c r="S8" s="181">
        <v>101.2</v>
      </c>
      <c r="T8" s="181">
        <v>138</v>
      </c>
      <c r="U8" s="186" t="e">
        <f>1.7499*($C$5)^0.7658</f>
        <v>#REF!</v>
      </c>
      <c r="V8" s="187"/>
      <c r="W8" s="188"/>
      <c r="X8" s="188"/>
      <c r="Y8" s="188"/>
      <c r="Z8" s="189"/>
    </row>
    <row r="9" spans="1:26" s="130" customFormat="1" ht="15" thickBot="1">
      <c r="B9" s="169" t="s">
        <v>238</v>
      </c>
      <c r="C9" s="370"/>
      <c r="D9" s="363"/>
      <c r="E9" s="145"/>
      <c r="F9" s="145"/>
      <c r="G9" s="173" t="s">
        <v>297</v>
      </c>
      <c r="H9" s="190"/>
      <c r="I9" s="191"/>
      <c r="J9" s="191"/>
      <c r="K9" s="191"/>
      <c r="L9" s="191"/>
      <c r="M9" s="191"/>
      <c r="N9" s="191"/>
      <c r="O9" s="191"/>
      <c r="P9" s="191"/>
      <c r="Q9" s="191"/>
      <c r="R9" s="191"/>
      <c r="S9" s="191"/>
      <c r="T9" s="191"/>
      <c r="U9" s="191"/>
      <c r="V9" s="191"/>
      <c r="W9" s="191"/>
      <c r="X9" s="191"/>
      <c r="Y9" s="191"/>
      <c r="Z9" s="192"/>
    </row>
    <row r="10" spans="1:26" s="130" customFormat="1" ht="15" thickBot="1">
      <c r="B10" s="145"/>
      <c r="C10" s="154"/>
      <c r="D10" s="145"/>
      <c r="E10" s="145"/>
      <c r="F10" s="145"/>
      <c r="G10" s="173" t="s">
        <v>291</v>
      </c>
      <c r="H10" s="173" t="e">
        <f>IF(H12&lt;=$C$5,"X","O")</f>
        <v>#REF!</v>
      </c>
      <c r="I10" s="173" t="e">
        <f>IF(I12&lt;=$C$5,"X",IF(H12&gt;$C$5,"X","O"))</f>
        <v>#REF!</v>
      </c>
      <c r="J10" s="173" t="e">
        <f t="shared" ref="J10:S10" si="2">IF(J12&lt;=$C$5,"X",IF(I12&gt;$C$5,"X","O"))</f>
        <v>#REF!</v>
      </c>
      <c r="K10" s="173" t="e">
        <f t="shared" si="2"/>
        <v>#REF!</v>
      </c>
      <c r="L10" s="173" t="e">
        <f t="shared" si="2"/>
        <v>#REF!</v>
      </c>
      <c r="M10" s="173" t="e">
        <f t="shared" si="2"/>
        <v>#REF!</v>
      </c>
      <c r="N10" s="173" t="e">
        <f t="shared" si="2"/>
        <v>#REF!</v>
      </c>
      <c r="O10" s="173" t="e">
        <f t="shared" si="2"/>
        <v>#REF!</v>
      </c>
      <c r="P10" s="173" t="e">
        <f t="shared" si="2"/>
        <v>#REF!</v>
      </c>
      <c r="Q10" s="173" t="e">
        <f t="shared" si="2"/>
        <v>#REF!</v>
      </c>
      <c r="R10" s="173" t="e">
        <f t="shared" si="2"/>
        <v>#REF!</v>
      </c>
      <c r="S10" s="173" t="e">
        <f t="shared" si="2"/>
        <v>#REF!</v>
      </c>
      <c r="T10" s="193"/>
      <c r="U10" s="194"/>
      <c r="V10" s="194"/>
      <c r="W10" s="194"/>
      <c r="X10" s="194"/>
      <c r="Y10" s="194"/>
      <c r="Z10" s="195"/>
    </row>
    <row r="11" spans="1:26" s="130" customFormat="1" ht="15" thickBot="1">
      <c r="B11" s="180" t="s">
        <v>298</v>
      </c>
      <c r="C11" s="196" t="e">
        <f>C8-C12</f>
        <v>#VALUE!</v>
      </c>
      <c r="D11" s="372" t="s">
        <v>295</v>
      </c>
      <c r="E11" s="145"/>
      <c r="F11" s="145"/>
      <c r="G11" s="173" t="s">
        <v>292</v>
      </c>
      <c r="H11" s="173" t="e">
        <f>IF(I10="O","O","X")</f>
        <v>#REF!</v>
      </c>
      <c r="I11" s="173" t="e">
        <f t="shared" ref="I11:S11" si="3">IF(J10="O","O","X")</f>
        <v>#REF!</v>
      </c>
      <c r="J11" s="173" t="e">
        <f t="shared" si="3"/>
        <v>#REF!</v>
      </c>
      <c r="K11" s="173" t="e">
        <f t="shared" si="3"/>
        <v>#REF!</v>
      </c>
      <c r="L11" s="173" t="e">
        <f t="shared" si="3"/>
        <v>#REF!</v>
      </c>
      <c r="M11" s="173" t="e">
        <f t="shared" si="3"/>
        <v>#REF!</v>
      </c>
      <c r="N11" s="173" t="e">
        <f t="shared" si="3"/>
        <v>#REF!</v>
      </c>
      <c r="O11" s="173" t="e">
        <f t="shared" si="3"/>
        <v>#REF!</v>
      </c>
      <c r="P11" s="173" t="e">
        <f t="shared" si="3"/>
        <v>#REF!</v>
      </c>
      <c r="Q11" s="173" t="e">
        <f t="shared" si="3"/>
        <v>#REF!</v>
      </c>
      <c r="R11" s="173" t="e">
        <f t="shared" si="3"/>
        <v>#REF!</v>
      </c>
      <c r="S11" s="173" t="str">
        <f t="shared" si="3"/>
        <v>X</v>
      </c>
      <c r="T11" s="193"/>
      <c r="U11" s="194"/>
      <c r="V11" s="194"/>
      <c r="W11" s="194"/>
      <c r="X11" s="194"/>
      <c r="Y11" s="194"/>
      <c r="Z11" s="195"/>
    </row>
    <row r="12" spans="1:26" s="130" customFormat="1" ht="15" thickBot="1">
      <c r="B12" s="180" t="s">
        <v>299</v>
      </c>
      <c r="C12" s="196" t="e">
        <f>C8*0.2</f>
        <v>#VALUE!</v>
      </c>
      <c r="D12" s="372"/>
      <c r="E12" s="197">
        <v>0.2</v>
      </c>
      <c r="F12" s="145"/>
      <c r="G12" s="173" t="s">
        <v>293</v>
      </c>
      <c r="H12" s="173">
        <v>0.3</v>
      </c>
      <c r="I12" s="181">
        <v>0.5</v>
      </c>
      <c r="J12" s="181">
        <v>1</v>
      </c>
      <c r="K12" s="181">
        <v>2</v>
      </c>
      <c r="L12" s="181">
        <v>3</v>
      </c>
      <c r="M12" s="181">
        <v>5</v>
      </c>
      <c r="N12" s="181">
        <v>10</v>
      </c>
      <c r="O12" s="181">
        <v>20</v>
      </c>
      <c r="P12" s="181">
        <v>30</v>
      </c>
      <c r="Q12" s="181">
        <v>50</v>
      </c>
      <c r="R12" s="181">
        <v>100</v>
      </c>
      <c r="S12" s="181">
        <v>200</v>
      </c>
      <c r="T12" s="186" t="s">
        <v>300</v>
      </c>
      <c r="U12" s="174"/>
      <c r="V12" s="175"/>
      <c r="W12" s="175"/>
      <c r="X12" s="175"/>
      <c r="Y12" s="175"/>
      <c r="Z12" s="176"/>
    </row>
    <row r="13" spans="1:26" s="130" customFormat="1" ht="18" thickBot="1">
      <c r="A13" s="129"/>
      <c r="B13" s="129"/>
      <c r="C13" s="129"/>
      <c r="D13" s="129"/>
      <c r="E13" s="129"/>
      <c r="F13" s="129"/>
      <c r="G13" s="173" t="s">
        <v>296</v>
      </c>
      <c r="H13" s="173">
        <v>0.6</v>
      </c>
      <c r="I13" s="181">
        <v>0.8</v>
      </c>
      <c r="J13" s="181">
        <v>1.1000000000000001</v>
      </c>
      <c r="K13" s="181">
        <v>2.4</v>
      </c>
      <c r="L13" s="181">
        <v>3.3</v>
      </c>
      <c r="M13" s="181">
        <v>4.9000000000000004</v>
      </c>
      <c r="N13" s="181">
        <v>8.3000000000000007</v>
      </c>
      <c r="O13" s="181">
        <v>14.1</v>
      </c>
      <c r="P13" s="181">
        <v>19.2</v>
      </c>
      <c r="Q13" s="181">
        <v>28.4</v>
      </c>
      <c r="R13" s="181">
        <v>48.2</v>
      </c>
      <c r="S13" s="181">
        <v>82</v>
      </c>
      <c r="T13" s="181" t="e">
        <f>ROUND(1.4174*($C$5)^0.7658,1)</f>
        <v>#REF!</v>
      </c>
      <c r="U13" s="174"/>
      <c r="V13" s="175"/>
      <c r="W13" s="175"/>
      <c r="X13" s="175"/>
      <c r="Y13" s="175"/>
      <c r="Z13" s="176"/>
    </row>
    <row r="14" spans="1:26" s="130" customFormat="1" ht="18" thickBot="1">
      <c r="B14" s="198" t="s">
        <v>301</v>
      </c>
      <c r="C14" s="198" t="s">
        <v>302</v>
      </c>
      <c r="D14" s="129"/>
      <c r="E14" s="129"/>
      <c r="F14" s="139"/>
      <c r="G14" s="173" t="s">
        <v>303</v>
      </c>
      <c r="H14" s="174"/>
      <c r="I14" s="175"/>
      <c r="J14" s="175"/>
      <c r="K14" s="175"/>
      <c r="L14" s="175"/>
      <c r="M14" s="175"/>
      <c r="N14" s="175"/>
      <c r="O14" s="175"/>
      <c r="P14" s="175"/>
      <c r="Q14" s="175"/>
      <c r="R14" s="175"/>
      <c r="S14" s="175"/>
      <c r="T14" s="175"/>
      <c r="U14" s="175"/>
      <c r="V14" s="175"/>
      <c r="W14" s="175"/>
      <c r="X14" s="175"/>
      <c r="Y14" s="175"/>
      <c r="Z14" s="176"/>
    </row>
    <row r="15" spans="1:26" s="130" customFormat="1" ht="15" thickBot="1">
      <c r="B15" s="199" t="e">
        <f>IF(C6=G4,HLOOKUP("O",H5:T8,3,0),IF(C6=G9,HLOOKUP("O",H10:S13,3,0),IF(C6=G14,HLOOKUP("O",H15:S18,3,0),IF(C6=G19,HLOOKUP("O",H20:Y23,3,0),IF(C6=G24,HLOOKUP("O",H25:S28,3,0),IF(C6=G29,HLOOKUP("O",H30:T33,3,0),IF(C6=G34,HLOOKUP("O",H35:S38,3,0),IF(C6=G39,HLOOKUP("O",H40:R43,3,0),IF(C6=G45,HLOOKUP("O",H46:U49,3,0),IF(C6=G50,HLOOKUP("O",H51:Q54,3,0),IF(C6=G56,HLOOKUP("O",H57:U60,3,0),IF(C6=G61,HLOOKUP("O",H62:U65,3,0),IF(C6=G66,HLOOKUP("O",H67:T70,3,0),IF(C6=G71,HLOOKUP("O",H72:T75,3,0),IF(C6=G76,HLOOKUP("O",H77:U80,3,0),IF(C6=G82,HLOOKUP("O",H83:S86,3,0),HLOOKUP("O",H89:R92,3,0)))))))))))))))))</f>
        <v>#N/A</v>
      </c>
      <c r="C15" s="200" t="e">
        <f>IF(C6=G4,HLOOKUP("O",H5:T8,4,0),IF(C6=G9,HLOOKUP("O",H10:S13,4,0),IF(C6=G14,HLOOKUP("O",H15:S18,4,0),IF(C6=G19,HLOOKUP("O",H20:Y23,4,0),IF(C6=G24,HLOOKUP("O",H25:S28,4,0),IF(C6=G29,HLOOKUP("O",H30:T33,4,0),IF(C6=G34,HLOOKUP("O",H35:S38,4,0),IF(C6=G39,HLOOKUP("O",H40:R43,4,0),IF(C6=G45,HLOOKUP("O",H46:U49,4,0),IF(C6=G50,HLOOKUP("O",H51:Q54,4,0),IF(C6=G56,HLOOKUP("O",H57:U60,4,0),IF(C6=G61,HLOOKUP("O",H62:U65,4,0),IF(C6=G66,HLOOKUP("O",H67:T70,4,0),IF(C6=G71,HLOOKUP("O",H72:T75,4,0),IF(C6=G76,HLOOKUP("O",H77:U80,4,0),IF(C6=G82,HLOOKUP("O",H83:S86,4,0),HLOOKUP("O",H89:R92,4,0)))))))))))))))))</f>
        <v>#N/A</v>
      </c>
      <c r="D15" s="129"/>
      <c r="E15" s="129"/>
      <c r="F15" s="140"/>
      <c r="G15" s="173" t="s">
        <v>291</v>
      </c>
      <c r="H15" s="173" t="e">
        <f>IF(H17&lt;=$C$5,"X","O")</f>
        <v>#REF!</v>
      </c>
      <c r="I15" s="173" t="e">
        <f>IF(I17&lt;=$C$5,"X",IF(H17&gt;$C$5,"X","O"))</f>
        <v>#REF!</v>
      </c>
      <c r="J15" s="173" t="e">
        <f t="shared" ref="J15:S15" si="4">IF(J17&lt;=$C$5,"X",IF(I17&gt;$C$5,"X","O"))</f>
        <v>#REF!</v>
      </c>
      <c r="K15" s="173" t="e">
        <f t="shared" si="4"/>
        <v>#REF!</v>
      </c>
      <c r="L15" s="173" t="e">
        <f t="shared" si="4"/>
        <v>#REF!</v>
      </c>
      <c r="M15" s="173" t="e">
        <f t="shared" si="4"/>
        <v>#REF!</v>
      </c>
      <c r="N15" s="173" t="e">
        <f t="shared" si="4"/>
        <v>#REF!</v>
      </c>
      <c r="O15" s="173" t="e">
        <f t="shared" si="4"/>
        <v>#REF!</v>
      </c>
      <c r="P15" s="173" t="e">
        <f t="shared" si="4"/>
        <v>#REF!</v>
      </c>
      <c r="Q15" s="173" t="e">
        <f t="shared" si="4"/>
        <v>#REF!</v>
      </c>
      <c r="R15" s="173" t="e">
        <f t="shared" si="4"/>
        <v>#REF!</v>
      </c>
      <c r="S15" s="173" t="e">
        <f t="shared" si="4"/>
        <v>#REF!</v>
      </c>
      <c r="T15" s="174"/>
      <c r="U15" s="175"/>
      <c r="V15" s="175"/>
      <c r="W15" s="175"/>
      <c r="X15" s="175"/>
      <c r="Y15" s="175"/>
      <c r="Z15" s="176"/>
    </row>
    <row r="16" spans="1:26" s="130" customFormat="1" ht="15" thickBot="1">
      <c r="B16" s="199" t="e">
        <f>IF(C6=G4,HLOOKUP("O",H6:T8,2,0),IF(C6=G9,HLOOKUP("O",H11:S13,2,0),IF(C6=G14,HLOOKUP("O",H16:S18,2,0),IF(C6=G19,HLOOKUP("O",H21:Y23,2,0),IF(C6=G24,HLOOKUP("O",H26:S28,2,0),IF(C6=G29,HLOOKUP("O",H31:T33,2,0),IF(C6=G34,HLOOKUP("O",H36:S38,2,0),IF(C6=G39,HLOOKUP("O",H41:R43,2,0),IF(C6=G45,HLOOKUP("O",H47:U49,2,0),IF(C6=G50,HLOOKUP("O",H52:Q54,2,0),IF(C6=G56,HLOOKUP("O",H58:U60,2,0),IF(C6=G61,HLOOKUP("O",H63:U65,2,0),IF(C6=G66,HLOOKUP("O",H68:T70,2,0),IF(C6=G71,HLOOKUP("O",H73:T75,2,0),IF(C6=G76,HLOOKUP("O",H78:U80,2,0),IF(C6=G82,HLOOKUP("O",H84:S86,2,0),HLOOKUP("O",H90:R92,2,0)))))))))))))))))</f>
        <v>#N/A</v>
      </c>
      <c r="C16" s="200" t="e">
        <f>IF(C6=G4,HLOOKUP("O",H6:T8,3,0),IF(C6=G9,HLOOKUP("O",H11:S13,3,0),IF(C6=G14,HLOOKUP("O",H16:S18,3,0),IF(C6=G19,HLOOKUP("O",H21:Y23,3,0),IF(C6=G24,HLOOKUP("O",H26:S28,3,0),IF(C6=G29,HLOOKUP("O",H31:T33,3,0),IF(C6=G34,HLOOKUP("O",H36:S38,3,0),IF(C6=G39,HLOOKUP("O",H41:R43,3,0),IF(C6=G45,HLOOKUP("O",H47:U49,3,0),IF(C6=G50,HLOOKUP("O",H52:Q54,3,0),IF(C6=G56,HLOOKUP("O",H58:U60,3,0),IF(C6=G61,HLOOKUP("O",H63:U65,3,0),IF(C6=G66,HLOOKUP("O",H68:T70,3,0),IF(C6=G71,HLOOKUP("O",H73:T75,3,0),IF(C6=G76,HLOOKUP("O",H78:U80,3,0),IF(C6=G82,HLOOKUP("O",H84:S86,3,0),HLOOKUP("O",H90:R92,3,0)))))))))))))))))</f>
        <v>#N/A</v>
      </c>
      <c r="D16" s="129"/>
      <c r="E16" s="129"/>
      <c r="F16" s="140"/>
      <c r="G16" s="173" t="s">
        <v>292</v>
      </c>
      <c r="H16" s="173" t="e">
        <f>IF(I15="O","O","X")</f>
        <v>#REF!</v>
      </c>
      <c r="I16" s="173" t="e">
        <f t="shared" ref="I16:S16" si="5">IF(J15="O","O","X")</f>
        <v>#REF!</v>
      </c>
      <c r="J16" s="173" t="e">
        <f t="shared" si="5"/>
        <v>#REF!</v>
      </c>
      <c r="K16" s="173" t="e">
        <f t="shared" si="5"/>
        <v>#REF!</v>
      </c>
      <c r="L16" s="173" t="e">
        <f t="shared" si="5"/>
        <v>#REF!</v>
      </c>
      <c r="M16" s="173" t="e">
        <f t="shared" si="5"/>
        <v>#REF!</v>
      </c>
      <c r="N16" s="173" t="e">
        <f t="shared" si="5"/>
        <v>#REF!</v>
      </c>
      <c r="O16" s="173" t="e">
        <f t="shared" si="5"/>
        <v>#REF!</v>
      </c>
      <c r="P16" s="173" t="e">
        <f t="shared" si="5"/>
        <v>#REF!</v>
      </c>
      <c r="Q16" s="173" t="e">
        <f t="shared" si="5"/>
        <v>#REF!</v>
      </c>
      <c r="R16" s="173" t="e">
        <f t="shared" si="5"/>
        <v>#REF!</v>
      </c>
      <c r="S16" s="173" t="str">
        <f t="shared" si="5"/>
        <v>X</v>
      </c>
      <c r="T16" s="174"/>
      <c r="U16" s="175"/>
      <c r="V16" s="175"/>
      <c r="W16" s="175"/>
      <c r="X16" s="175"/>
      <c r="Y16" s="175"/>
      <c r="Z16" s="176"/>
    </row>
    <row r="17" spans="2:26" s="130" customFormat="1" ht="15" thickBot="1">
      <c r="B17" s="198" t="s">
        <v>304</v>
      </c>
      <c r="C17" s="200" t="e">
        <f>IF(C6=G4,U8,IF(C6=G9,T13,IF(C6=G14,T18,IF(C6=G19,Z23,IF(C6=G24,T28,IF(C6=G29,U33,IF(C6=G34,T38,IF(C6=G39,S43,IF(C6=G45,V49,IF(C6=G50,R54,IF(C6=G56,V60,IF(C6=G61,V65,IF(C6=G66,U70,IF(C6=G71,U75,IF(C6=G76,V80,IF(C6=G82,T86,S92))))))))))))))))</f>
        <v>#REF!</v>
      </c>
      <c r="D17" s="129"/>
      <c r="E17" s="129"/>
      <c r="F17" s="140"/>
      <c r="G17" s="173" t="s">
        <v>293</v>
      </c>
      <c r="H17" s="173">
        <v>0.3</v>
      </c>
      <c r="I17" s="181">
        <v>0.5</v>
      </c>
      <c r="J17" s="181">
        <v>1</v>
      </c>
      <c r="K17" s="181">
        <v>2</v>
      </c>
      <c r="L17" s="181">
        <v>3</v>
      </c>
      <c r="M17" s="181">
        <v>5</v>
      </c>
      <c r="N17" s="181">
        <v>10</v>
      </c>
      <c r="O17" s="181">
        <v>20</v>
      </c>
      <c r="P17" s="181">
        <v>30</v>
      </c>
      <c r="Q17" s="181">
        <v>50</v>
      </c>
      <c r="R17" s="181">
        <v>100</v>
      </c>
      <c r="S17" s="181">
        <v>200</v>
      </c>
      <c r="T17" s="186" t="s">
        <v>300</v>
      </c>
      <c r="U17" s="174"/>
      <c r="V17" s="175"/>
      <c r="W17" s="175"/>
      <c r="X17" s="175"/>
      <c r="Y17" s="175"/>
      <c r="Z17" s="176"/>
    </row>
    <row r="18" spans="2:26" s="130" customFormat="1" ht="18" thickBot="1">
      <c r="B18" s="139"/>
      <c r="C18" s="140"/>
      <c r="D18" s="129"/>
      <c r="E18" s="129"/>
      <c r="F18" s="140"/>
      <c r="G18" s="173" t="s">
        <v>296</v>
      </c>
      <c r="H18" s="173">
        <v>0.6</v>
      </c>
      <c r="I18" s="181">
        <v>0.8</v>
      </c>
      <c r="J18" s="181">
        <v>1.1000000000000001</v>
      </c>
      <c r="K18" s="181">
        <v>2.4</v>
      </c>
      <c r="L18" s="181">
        <v>3.3</v>
      </c>
      <c r="M18" s="181">
        <v>4.9000000000000004</v>
      </c>
      <c r="N18" s="181">
        <v>8.3000000000000007</v>
      </c>
      <c r="O18" s="181">
        <v>14.1</v>
      </c>
      <c r="P18" s="181">
        <v>19.2</v>
      </c>
      <c r="Q18" s="181">
        <v>28.4</v>
      </c>
      <c r="R18" s="181">
        <v>48.2</v>
      </c>
      <c r="S18" s="181">
        <v>82</v>
      </c>
      <c r="T18" s="181" t="e">
        <f>1.4174*($C$5)^0.7658</f>
        <v>#REF!</v>
      </c>
      <c r="U18" s="174"/>
      <c r="V18" s="175"/>
      <c r="W18" s="175"/>
      <c r="X18" s="175"/>
      <c r="Y18" s="175"/>
      <c r="Z18" s="176"/>
    </row>
    <row r="19" spans="2:26" s="130" customFormat="1" ht="15" thickBot="1">
      <c r="B19" s="139"/>
      <c r="C19" s="140"/>
      <c r="D19" s="129"/>
      <c r="E19" s="129"/>
      <c r="F19" s="140"/>
      <c r="G19" s="173" t="s">
        <v>305</v>
      </c>
      <c r="H19" s="182"/>
      <c r="I19" s="183"/>
      <c r="J19" s="183"/>
      <c r="K19" s="183"/>
      <c r="L19" s="183"/>
      <c r="M19" s="183"/>
      <c r="N19" s="183"/>
      <c r="O19" s="183"/>
      <c r="P19" s="183"/>
      <c r="Q19" s="183"/>
      <c r="R19" s="183"/>
      <c r="S19" s="183"/>
      <c r="T19" s="183"/>
      <c r="U19" s="183"/>
      <c r="V19" s="183"/>
      <c r="W19" s="183"/>
      <c r="X19" s="183"/>
      <c r="Y19" s="183"/>
      <c r="Z19" s="184"/>
    </row>
    <row r="20" spans="2:26" s="130" customFormat="1" ht="15" thickBot="1">
      <c r="B20" s="139"/>
      <c r="C20" s="140"/>
      <c r="D20" s="129"/>
      <c r="E20" s="129"/>
      <c r="F20" s="140"/>
      <c r="G20" s="173" t="s">
        <v>291</v>
      </c>
      <c r="H20" s="173" t="e">
        <f>IF(H22&lt;=$C$5,"X","O")</f>
        <v>#REF!</v>
      </c>
      <c r="I20" s="173" t="e">
        <f>IF(I22&lt;=$C$5,"X",IF(H22&gt;$C$5,"X","O"))</f>
        <v>#REF!</v>
      </c>
      <c r="J20" s="173" t="e">
        <f t="shared" ref="J20:Y20" si="6">IF(J22&lt;=$C$5,"X",IF(I22&gt;$C$5,"X","O"))</f>
        <v>#REF!</v>
      </c>
      <c r="K20" s="173" t="e">
        <f t="shared" si="6"/>
        <v>#REF!</v>
      </c>
      <c r="L20" s="173" t="e">
        <f t="shared" si="6"/>
        <v>#REF!</v>
      </c>
      <c r="M20" s="173" t="e">
        <f t="shared" si="6"/>
        <v>#REF!</v>
      </c>
      <c r="N20" s="173" t="e">
        <f t="shared" si="6"/>
        <v>#REF!</v>
      </c>
      <c r="O20" s="173" t="e">
        <f t="shared" si="6"/>
        <v>#REF!</v>
      </c>
      <c r="P20" s="173" t="e">
        <f t="shared" si="6"/>
        <v>#REF!</v>
      </c>
      <c r="Q20" s="173" t="e">
        <f t="shared" si="6"/>
        <v>#REF!</v>
      </c>
      <c r="R20" s="173" t="e">
        <f t="shared" si="6"/>
        <v>#REF!</v>
      </c>
      <c r="S20" s="173" t="e">
        <f t="shared" si="6"/>
        <v>#REF!</v>
      </c>
      <c r="T20" s="173" t="e">
        <f t="shared" si="6"/>
        <v>#REF!</v>
      </c>
      <c r="U20" s="173" t="e">
        <f t="shared" si="6"/>
        <v>#REF!</v>
      </c>
      <c r="V20" s="173" t="e">
        <f t="shared" si="6"/>
        <v>#REF!</v>
      </c>
      <c r="W20" s="173" t="e">
        <f t="shared" si="6"/>
        <v>#REF!</v>
      </c>
      <c r="X20" s="173" t="e">
        <f t="shared" si="6"/>
        <v>#REF!</v>
      </c>
      <c r="Y20" s="173" t="e">
        <f t="shared" si="6"/>
        <v>#REF!</v>
      </c>
      <c r="Z20" s="173"/>
    </row>
    <row r="21" spans="2:26" s="130" customFormat="1" ht="15" thickBot="1">
      <c r="B21" s="139"/>
      <c r="C21" s="140"/>
      <c r="D21" s="129"/>
      <c r="E21" s="129"/>
      <c r="F21" s="140"/>
      <c r="G21" s="173" t="s">
        <v>292</v>
      </c>
      <c r="H21" s="173" t="e">
        <f>IF(I20="O","O","X")</f>
        <v>#REF!</v>
      </c>
      <c r="I21" s="173" t="e">
        <f t="shared" ref="I21:Y21" si="7">IF(J20="O","O","X")</f>
        <v>#REF!</v>
      </c>
      <c r="J21" s="173" t="e">
        <f t="shared" si="7"/>
        <v>#REF!</v>
      </c>
      <c r="K21" s="173" t="e">
        <f t="shared" si="7"/>
        <v>#REF!</v>
      </c>
      <c r="L21" s="173" t="e">
        <f t="shared" si="7"/>
        <v>#REF!</v>
      </c>
      <c r="M21" s="173" t="e">
        <f t="shared" si="7"/>
        <v>#REF!</v>
      </c>
      <c r="N21" s="173" t="e">
        <f t="shared" si="7"/>
        <v>#REF!</v>
      </c>
      <c r="O21" s="173" t="e">
        <f t="shared" si="7"/>
        <v>#REF!</v>
      </c>
      <c r="P21" s="173" t="e">
        <f t="shared" si="7"/>
        <v>#REF!</v>
      </c>
      <c r="Q21" s="173" t="e">
        <f t="shared" si="7"/>
        <v>#REF!</v>
      </c>
      <c r="R21" s="173" t="e">
        <f t="shared" si="7"/>
        <v>#REF!</v>
      </c>
      <c r="S21" s="173" t="e">
        <f t="shared" si="7"/>
        <v>#REF!</v>
      </c>
      <c r="T21" s="173" t="e">
        <f t="shared" si="7"/>
        <v>#REF!</v>
      </c>
      <c r="U21" s="173" t="e">
        <f t="shared" si="7"/>
        <v>#REF!</v>
      </c>
      <c r="V21" s="173" t="e">
        <f t="shared" si="7"/>
        <v>#REF!</v>
      </c>
      <c r="W21" s="173" t="e">
        <f t="shared" si="7"/>
        <v>#REF!</v>
      </c>
      <c r="X21" s="173" t="e">
        <f t="shared" si="7"/>
        <v>#REF!</v>
      </c>
      <c r="Y21" s="173" t="str">
        <f t="shared" si="7"/>
        <v>X</v>
      </c>
      <c r="Z21" s="173"/>
    </row>
    <row r="22" spans="2:26" s="130" customFormat="1" ht="15" thickBot="1">
      <c r="B22" s="139"/>
      <c r="C22" s="140"/>
      <c r="D22" s="129"/>
      <c r="E22" s="129"/>
      <c r="F22" s="140"/>
      <c r="G22" s="173" t="s">
        <v>293</v>
      </c>
      <c r="H22" s="173">
        <v>0.3</v>
      </c>
      <c r="I22" s="181">
        <v>0.5</v>
      </c>
      <c r="J22" s="181">
        <v>1</v>
      </c>
      <c r="K22" s="181">
        <v>2</v>
      </c>
      <c r="L22" s="181">
        <v>3</v>
      </c>
      <c r="M22" s="181">
        <v>5</v>
      </c>
      <c r="N22" s="181">
        <v>10</v>
      </c>
      <c r="O22" s="181">
        <v>20</v>
      </c>
      <c r="P22" s="181">
        <v>30</v>
      </c>
      <c r="Q22" s="181">
        <v>40</v>
      </c>
      <c r="R22" s="181">
        <v>50</v>
      </c>
      <c r="S22" s="181">
        <v>60</v>
      </c>
      <c r="T22" s="181">
        <v>70</v>
      </c>
      <c r="U22" s="181">
        <v>80</v>
      </c>
      <c r="V22" s="181">
        <v>90</v>
      </c>
      <c r="W22" s="181">
        <v>100</v>
      </c>
      <c r="X22" s="181">
        <v>200</v>
      </c>
      <c r="Y22" s="181">
        <v>300</v>
      </c>
      <c r="Z22" s="181" t="s">
        <v>294</v>
      </c>
    </row>
    <row r="23" spans="2:26" s="130" customFormat="1" ht="18" thickBot="1">
      <c r="B23" s="139"/>
      <c r="C23" s="140"/>
      <c r="D23" s="129"/>
      <c r="E23" s="129"/>
      <c r="F23" s="140"/>
      <c r="G23" s="173" t="s">
        <v>296</v>
      </c>
      <c r="H23" s="173">
        <v>0.6</v>
      </c>
      <c r="I23" s="181">
        <v>0.8</v>
      </c>
      <c r="J23" s="181">
        <v>1.4</v>
      </c>
      <c r="K23" s="181">
        <v>2.4</v>
      </c>
      <c r="L23" s="181">
        <v>3.3</v>
      </c>
      <c r="M23" s="181">
        <v>4.8</v>
      </c>
      <c r="N23" s="181">
        <v>8.1999999999999993</v>
      </c>
      <c r="O23" s="181">
        <v>13.9</v>
      </c>
      <c r="P23" s="181">
        <v>19</v>
      </c>
      <c r="Q23" s="181">
        <v>23.7</v>
      </c>
      <c r="R23" s="181">
        <v>28.1</v>
      </c>
      <c r="S23" s="181">
        <v>32.299999999999997</v>
      </c>
      <c r="T23" s="181">
        <v>36.4</v>
      </c>
      <c r="U23" s="186">
        <v>40.299999999999997</v>
      </c>
      <c r="V23" s="186">
        <v>44.1</v>
      </c>
      <c r="W23" s="186">
        <v>47.8</v>
      </c>
      <c r="X23" s="186">
        <v>81.3</v>
      </c>
      <c r="Y23" s="186">
        <v>110.8</v>
      </c>
      <c r="Z23" s="186" t="e">
        <f>1.4052*($C$5)^0.7658</f>
        <v>#REF!</v>
      </c>
    </row>
    <row r="24" spans="2:26" s="130" customFormat="1" ht="15" thickBot="1">
      <c r="B24" s="139"/>
      <c r="C24" s="140"/>
      <c r="D24" s="129"/>
      <c r="E24" s="129"/>
      <c r="F24" s="140"/>
      <c r="G24" s="173" t="s">
        <v>306</v>
      </c>
      <c r="H24" s="174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  <c r="Z24" s="176"/>
    </row>
    <row r="25" spans="2:26" s="130" customFormat="1" ht="15" thickBot="1">
      <c r="B25" s="139"/>
      <c r="C25" s="140"/>
      <c r="D25" s="129"/>
      <c r="E25" s="129"/>
      <c r="F25" s="140"/>
      <c r="G25" s="173" t="s">
        <v>291</v>
      </c>
      <c r="H25" s="173" t="e">
        <f>IF(H27&lt;=$C$5,"X","O")</f>
        <v>#REF!</v>
      </c>
      <c r="I25" s="173" t="e">
        <f>IF(I27&lt;=$C$5,"X",IF(H27&gt;$C$5,"X","O"))</f>
        <v>#REF!</v>
      </c>
      <c r="J25" s="173" t="e">
        <f t="shared" ref="J25:S25" si="8">IF(J27&lt;=$C$5,"X",IF(I27&gt;$C$5,"X","O"))</f>
        <v>#REF!</v>
      </c>
      <c r="K25" s="173" t="e">
        <f t="shared" si="8"/>
        <v>#REF!</v>
      </c>
      <c r="L25" s="173" t="e">
        <f t="shared" si="8"/>
        <v>#REF!</v>
      </c>
      <c r="M25" s="173" t="e">
        <f t="shared" si="8"/>
        <v>#REF!</v>
      </c>
      <c r="N25" s="173" t="e">
        <f t="shared" si="8"/>
        <v>#REF!</v>
      </c>
      <c r="O25" s="173" t="e">
        <f t="shared" si="8"/>
        <v>#REF!</v>
      </c>
      <c r="P25" s="173" t="e">
        <f t="shared" si="8"/>
        <v>#REF!</v>
      </c>
      <c r="Q25" s="173" t="e">
        <f t="shared" si="8"/>
        <v>#REF!</v>
      </c>
      <c r="R25" s="173" t="e">
        <f t="shared" si="8"/>
        <v>#REF!</v>
      </c>
      <c r="S25" s="173" t="e">
        <f t="shared" si="8"/>
        <v>#REF!</v>
      </c>
      <c r="T25" s="174"/>
      <c r="U25" s="175"/>
      <c r="V25" s="175"/>
      <c r="W25" s="175"/>
      <c r="X25" s="175"/>
      <c r="Y25" s="175"/>
      <c r="Z25" s="176"/>
    </row>
    <row r="26" spans="2:26" s="130" customFormat="1" ht="15" thickBot="1">
      <c r="B26" s="139"/>
      <c r="C26" s="140"/>
      <c r="D26" s="129"/>
      <c r="E26" s="129"/>
      <c r="F26" s="140"/>
      <c r="G26" s="173" t="s">
        <v>292</v>
      </c>
      <c r="H26" s="173" t="e">
        <f>IF(I25="O","O","X")</f>
        <v>#REF!</v>
      </c>
      <c r="I26" s="173" t="e">
        <f t="shared" ref="I26:S26" si="9">IF(J25="O","O","X")</f>
        <v>#REF!</v>
      </c>
      <c r="J26" s="173" t="e">
        <f t="shared" si="9"/>
        <v>#REF!</v>
      </c>
      <c r="K26" s="173" t="e">
        <f t="shared" si="9"/>
        <v>#REF!</v>
      </c>
      <c r="L26" s="173" t="e">
        <f t="shared" si="9"/>
        <v>#REF!</v>
      </c>
      <c r="M26" s="173" t="e">
        <f t="shared" si="9"/>
        <v>#REF!</v>
      </c>
      <c r="N26" s="173" t="e">
        <f t="shared" si="9"/>
        <v>#REF!</v>
      </c>
      <c r="O26" s="173" t="e">
        <f t="shared" si="9"/>
        <v>#REF!</v>
      </c>
      <c r="P26" s="173" t="e">
        <f t="shared" si="9"/>
        <v>#REF!</v>
      </c>
      <c r="Q26" s="173" t="e">
        <f t="shared" si="9"/>
        <v>#REF!</v>
      </c>
      <c r="R26" s="173" t="e">
        <f t="shared" si="9"/>
        <v>#REF!</v>
      </c>
      <c r="S26" s="173" t="str">
        <f t="shared" si="9"/>
        <v>X</v>
      </c>
      <c r="T26" s="174"/>
      <c r="U26" s="175"/>
      <c r="V26" s="175"/>
      <c r="W26" s="175"/>
      <c r="X26" s="175"/>
      <c r="Y26" s="175"/>
      <c r="Z26" s="176"/>
    </row>
    <row r="27" spans="2:26" s="130" customFormat="1" ht="15" thickBot="1">
      <c r="B27" s="139"/>
      <c r="C27" s="140"/>
      <c r="D27" s="129"/>
      <c r="E27" s="129"/>
      <c r="F27" s="140"/>
      <c r="G27" s="173" t="s">
        <v>293</v>
      </c>
      <c r="H27" s="173">
        <v>0.3</v>
      </c>
      <c r="I27" s="181">
        <v>0.5</v>
      </c>
      <c r="J27" s="181">
        <v>1</v>
      </c>
      <c r="K27" s="181">
        <v>2</v>
      </c>
      <c r="L27" s="181">
        <v>3</v>
      </c>
      <c r="M27" s="181">
        <v>5</v>
      </c>
      <c r="N27" s="181">
        <v>10</v>
      </c>
      <c r="O27" s="181">
        <v>20</v>
      </c>
      <c r="P27" s="181">
        <v>30</v>
      </c>
      <c r="Q27" s="181">
        <v>50</v>
      </c>
      <c r="R27" s="181">
        <v>100</v>
      </c>
      <c r="S27" s="181">
        <v>200</v>
      </c>
      <c r="T27" s="186" t="s">
        <v>300</v>
      </c>
      <c r="U27" s="182"/>
      <c r="V27" s="183"/>
      <c r="W27" s="183"/>
      <c r="X27" s="183"/>
      <c r="Y27" s="183"/>
      <c r="Z27" s="184"/>
    </row>
    <row r="28" spans="2:26" s="130" customFormat="1" ht="18" thickBot="1">
      <c r="B28" s="139"/>
      <c r="C28" s="140"/>
      <c r="D28" s="129"/>
      <c r="E28" s="129"/>
      <c r="F28" s="140"/>
      <c r="G28" s="173" t="s">
        <v>296</v>
      </c>
      <c r="H28" s="173">
        <v>0.8</v>
      </c>
      <c r="I28" s="181">
        <v>1.1000000000000001</v>
      </c>
      <c r="J28" s="181">
        <v>1.9</v>
      </c>
      <c r="K28" s="181">
        <v>3.3</v>
      </c>
      <c r="L28" s="181">
        <v>4.5</v>
      </c>
      <c r="M28" s="181">
        <v>6.6</v>
      </c>
      <c r="N28" s="181">
        <v>11.2</v>
      </c>
      <c r="O28" s="181">
        <v>19</v>
      </c>
      <c r="P28" s="181">
        <v>26</v>
      </c>
      <c r="Q28" s="181">
        <v>38.5</v>
      </c>
      <c r="R28" s="181">
        <v>65.5</v>
      </c>
      <c r="S28" s="181">
        <v>111.3</v>
      </c>
      <c r="T28" s="181" t="e">
        <f>1.926*($C$5)^0.7658</f>
        <v>#REF!</v>
      </c>
      <c r="U28" s="187"/>
      <c r="V28" s="188"/>
      <c r="W28" s="188"/>
      <c r="X28" s="188"/>
      <c r="Y28" s="188"/>
      <c r="Z28" s="189"/>
    </row>
    <row r="29" spans="2:26" s="130" customFormat="1" ht="15" thickBot="1">
      <c r="B29" s="139"/>
      <c r="C29" s="140"/>
      <c r="D29" s="129"/>
      <c r="E29" s="129"/>
      <c r="F29" s="140"/>
      <c r="G29" s="173" t="s">
        <v>307</v>
      </c>
      <c r="H29" s="174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  <c r="Z29" s="176"/>
    </row>
    <row r="30" spans="2:26" s="130" customFormat="1" ht="15" thickBot="1">
      <c r="B30" s="139"/>
      <c r="C30" s="140"/>
      <c r="D30" s="129"/>
      <c r="E30" s="129"/>
      <c r="F30" s="140"/>
      <c r="G30" s="173" t="s">
        <v>291</v>
      </c>
      <c r="H30" s="173" t="e">
        <f>IF(H32&lt;=$C$5,"X","O")</f>
        <v>#REF!</v>
      </c>
      <c r="I30" s="173" t="e">
        <f>IF(I32&lt;=$C$5,"X",IF(H32&gt;$C$5,"X","O"))</f>
        <v>#REF!</v>
      </c>
      <c r="J30" s="173" t="e">
        <f t="shared" ref="J30:T30" si="10">IF(J32&lt;=$C$5,"X",IF(I32&gt;$C$5,"X","O"))</f>
        <v>#REF!</v>
      </c>
      <c r="K30" s="173" t="e">
        <f t="shared" si="10"/>
        <v>#REF!</v>
      </c>
      <c r="L30" s="173" t="e">
        <f t="shared" si="10"/>
        <v>#REF!</v>
      </c>
      <c r="M30" s="173" t="e">
        <f t="shared" si="10"/>
        <v>#REF!</v>
      </c>
      <c r="N30" s="173" t="e">
        <f t="shared" si="10"/>
        <v>#REF!</v>
      </c>
      <c r="O30" s="173" t="e">
        <f t="shared" si="10"/>
        <v>#REF!</v>
      </c>
      <c r="P30" s="173" t="e">
        <f t="shared" si="10"/>
        <v>#REF!</v>
      </c>
      <c r="Q30" s="173" t="e">
        <f t="shared" si="10"/>
        <v>#REF!</v>
      </c>
      <c r="R30" s="173" t="e">
        <f t="shared" si="10"/>
        <v>#REF!</v>
      </c>
      <c r="S30" s="173" t="e">
        <f t="shared" si="10"/>
        <v>#REF!</v>
      </c>
      <c r="T30" s="173" t="e">
        <f t="shared" si="10"/>
        <v>#REF!</v>
      </c>
      <c r="U30" s="174"/>
      <c r="V30" s="175"/>
      <c r="W30" s="175"/>
      <c r="X30" s="175"/>
      <c r="Y30" s="175"/>
      <c r="Z30" s="176"/>
    </row>
    <row r="31" spans="2:26" s="130" customFormat="1" ht="15" thickBot="1">
      <c r="B31" s="139"/>
      <c r="C31" s="140"/>
      <c r="D31" s="129"/>
      <c r="E31" s="129"/>
      <c r="F31" s="140"/>
      <c r="G31" s="173" t="s">
        <v>292</v>
      </c>
      <c r="H31" s="173" t="e">
        <f>IF(I30="O","O","X")</f>
        <v>#REF!</v>
      </c>
      <c r="I31" s="173" t="e">
        <f t="shared" ref="I31:T31" si="11">IF(J30="O","O","X")</f>
        <v>#REF!</v>
      </c>
      <c r="J31" s="173" t="e">
        <f t="shared" si="11"/>
        <v>#REF!</v>
      </c>
      <c r="K31" s="173" t="e">
        <f t="shared" si="11"/>
        <v>#REF!</v>
      </c>
      <c r="L31" s="173" t="e">
        <f t="shared" si="11"/>
        <v>#REF!</v>
      </c>
      <c r="M31" s="173" t="e">
        <f t="shared" si="11"/>
        <v>#REF!</v>
      </c>
      <c r="N31" s="173" t="e">
        <f t="shared" si="11"/>
        <v>#REF!</v>
      </c>
      <c r="O31" s="173" t="e">
        <f t="shared" si="11"/>
        <v>#REF!</v>
      </c>
      <c r="P31" s="173" t="e">
        <f t="shared" si="11"/>
        <v>#REF!</v>
      </c>
      <c r="Q31" s="173" t="e">
        <f t="shared" si="11"/>
        <v>#REF!</v>
      </c>
      <c r="R31" s="173" t="e">
        <f t="shared" si="11"/>
        <v>#REF!</v>
      </c>
      <c r="S31" s="173" t="e">
        <f t="shared" si="11"/>
        <v>#REF!</v>
      </c>
      <c r="T31" s="173" t="str">
        <f t="shared" si="11"/>
        <v>X</v>
      </c>
      <c r="U31" s="174"/>
      <c r="V31" s="175"/>
      <c r="W31" s="175"/>
      <c r="X31" s="175"/>
      <c r="Y31" s="175"/>
      <c r="Z31" s="176"/>
    </row>
    <row r="32" spans="2:26" s="130" customFormat="1" ht="15" thickBot="1">
      <c r="B32" s="139"/>
      <c r="C32" s="140"/>
      <c r="D32" s="129"/>
      <c r="E32" s="129"/>
      <c r="F32" s="140"/>
      <c r="G32" s="173" t="s">
        <v>293</v>
      </c>
      <c r="H32" s="173">
        <v>0.3</v>
      </c>
      <c r="I32" s="181">
        <v>0.5</v>
      </c>
      <c r="J32" s="181">
        <v>1</v>
      </c>
      <c r="K32" s="181">
        <v>2</v>
      </c>
      <c r="L32" s="181">
        <v>3</v>
      </c>
      <c r="M32" s="181">
        <v>5</v>
      </c>
      <c r="N32" s="181">
        <v>10</v>
      </c>
      <c r="O32" s="181">
        <v>20</v>
      </c>
      <c r="P32" s="181">
        <v>30</v>
      </c>
      <c r="Q32" s="181">
        <v>50</v>
      </c>
      <c r="R32" s="181">
        <v>100</v>
      </c>
      <c r="S32" s="181">
        <v>200</v>
      </c>
      <c r="T32" s="181">
        <v>300</v>
      </c>
      <c r="U32" s="181" t="s">
        <v>294</v>
      </c>
      <c r="V32" s="174"/>
      <c r="W32" s="175"/>
      <c r="X32" s="175"/>
      <c r="Y32" s="175"/>
      <c r="Z32" s="176"/>
    </row>
    <row r="33" spans="2:26" s="130" customFormat="1" ht="18" thickBot="1">
      <c r="B33" s="139"/>
      <c r="C33" s="140"/>
      <c r="D33" s="129"/>
      <c r="E33" s="129"/>
      <c r="F33" s="140"/>
      <c r="G33" s="173" t="s">
        <v>296</v>
      </c>
      <c r="H33" s="173">
        <v>0.8</v>
      </c>
      <c r="I33" s="181">
        <v>1.1000000000000001</v>
      </c>
      <c r="J33" s="181">
        <v>1.9</v>
      </c>
      <c r="K33" s="181">
        <v>3.3</v>
      </c>
      <c r="L33" s="181">
        <v>4.5</v>
      </c>
      <c r="M33" s="181">
        <v>6.6</v>
      </c>
      <c r="N33" s="181">
        <v>11.2</v>
      </c>
      <c r="O33" s="181">
        <v>19</v>
      </c>
      <c r="P33" s="181">
        <v>26</v>
      </c>
      <c r="Q33" s="181">
        <v>38.5</v>
      </c>
      <c r="R33" s="181">
        <v>65.5</v>
      </c>
      <c r="S33" s="181">
        <v>111.3</v>
      </c>
      <c r="T33" s="181">
        <v>151.80000000000001</v>
      </c>
      <c r="U33" s="186" t="e">
        <f>1.9249*($C$5)^0.7658</f>
        <v>#REF!</v>
      </c>
      <c r="V33" s="174"/>
      <c r="W33" s="175"/>
      <c r="X33" s="175"/>
      <c r="Y33" s="175"/>
      <c r="Z33" s="176"/>
    </row>
    <row r="34" spans="2:26" s="130" customFormat="1" ht="15" thickBot="1">
      <c r="B34" s="139"/>
      <c r="C34" s="140"/>
      <c r="D34" s="129"/>
      <c r="E34" s="129"/>
      <c r="F34" s="140"/>
      <c r="G34" s="173" t="s">
        <v>308</v>
      </c>
      <c r="H34" s="174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6"/>
    </row>
    <row r="35" spans="2:26" s="130" customFormat="1" ht="15" thickBot="1">
      <c r="B35" s="139"/>
      <c r="C35" s="140"/>
      <c r="D35" s="129"/>
      <c r="E35" s="129"/>
      <c r="F35" s="140"/>
      <c r="G35" s="173" t="s">
        <v>291</v>
      </c>
      <c r="H35" s="173" t="e">
        <f>IF(H37&lt;=$C$5,"X","O")</f>
        <v>#REF!</v>
      </c>
      <c r="I35" s="173" t="e">
        <f>IF(I37&lt;=$C$5,"X",IF(H37&gt;$C$5,"X","O"))</f>
        <v>#REF!</v>
      </c>
      <c r="J35" s="173" t="e">
        <f t="shared" ref="J35:S35" si="12">IF(J37&lt;=$C$5,"X",IF(I37&gt;$C$5,"X","O"))</f>
        <v>#REF!</v>
      </c>
      <c r="K35" s="173" t="e">
        <f t="shared" si="12"/>
        <v>#REF!</v>
      </c>
      <c r="L35" s="173" t="e">
        <f t="shared" si="12"/>
        <v>#REF!</v>
      </c>
      <c r="M35" s="173" t="e">
        <f t="shared" si="12"/>
        <v>#REF!</v>
      </c>
      <c r="N35" s="173" t="e">
        <f t="shared" si="12"/>
        <v>#REF!</v>
      </c>
      <c r="O35" s="173" t="e">
        <f t="shared" si="12"/>
        <v>#REF!</v>
      </c>
      <c r="P35" s="173" t="e">
        <f t="shared" si="12"/>
        <v>#REF!</v>
      </c>
      <c r="Q35" s="173" t="e">
        <f t="shared" si="12"/>
        <v>#REF!</v>
      </c>
      <c r="R35" s="173" t="e">
        <f t="shared" si="12"/>
        <v>#REF!</v>
      </c>
      <c r="S35" s="173" t="e">
        <f t="shared" si="12"/>
        <v>#REF!</v>
      </c>
      <c r="T35" s="190"/>
      <c r="U35" s="191"/>
      <c r="V35" s="191"/>
      <c r="W35" s="191"/>
      <c r="X35" s="191"/>
      <c r="Y35" s="191"/>
      <c r="Z35" s="192"/>
    </row>
    <row r="36" spans="2:26" s="130" customFormat="1" ht="15" thickBot="1">
      <c r="B36" s="139"/>
      <c r="C36" s="140"/>
      <c r="D36" s="129"/>
      <c r="E36" s="129"/>
      <c r="F36" s="140"/>
      <c r="G36" s="173" t="s">
        <v>292</v>
      </c>
      <c r="H36" s="173" t="e">
        <f>IF(I35="O","O","X")</f>
        <v>#REF!</v>
      </c>
      <c r="I36" s="173" t="e">
        <f t="shared" ref="I36:S36" si="13">IF(J35="O","O","X")</f>
        <v>#REF!</v>
      </c>
      <c r="J36" s="173" t="e">
        <f t="shared" si="13"/>
        <v>#REF!</v>
      </c>
      <c r="K36" s="173" t="e">
        <f t="shared" si="13"/>
        <v>#REF!</v>
      </c>
      <c r="L36" s="173" t="e">
        <f t="shared" si="13"/>
        <v>#REF!</v>
      </c>
      <c r="M36" s="173" t="e">
        <f t="shared" si="13"/>
        <v>#REF!</v>
      </c>
      <c r="N36" s="173" t="e">
        <f t="shared" si="13"/>
        <v>#REF!</v>
      </c>
      <c r="O36" s="173" t="e">
        <f t="shared" si="13"/>
        <v>#REF!</v>
      </c>
      <c r="P36" s="173" t="e">
        <f t="shared" si="13"/>
        <v>#REF!</v>
      </c>
      <c r="Q36" s="173" t="e">
        <f t="shared" si="13"/>
        <v>#REF!</v>
      </c>
      <c r="R36" s="173" t="e">
        <f t="shared" si="13"/>
        <v>#REF!</v>
      </c>
      <c r="S36" s="173" t="str">
        <f t="shared" si="13"/>
        <v>X</v>
      </c>
      <c r="T36" s="190"/>
      <c r="U36" s="191"/>
      <c r="V36" s="191"/>
      <c r="W36" s="191"/>
      <c r="X36" s="191"/>
      <c r="Y36" s="191"/>
      <c r="Z36" s="192"/>
    </row>
    <row r="37" spans="2:26" s="130" customFormat="1" ht="15" thickBot="1">
      <c r="B37" s="139"/>
      <c r="C37" s="140"/>
      <c r="D37" s="129"/>
      <c r="E37" s="129"/>
      <c r="F37" s="140"/>
      <c r="G37" s="173" t="s">
        <v>293</v>
      </c>
      <c r="H37" s="173">
        <v>0.3</v>
      </c>
      <c r="I37" s="181">
        <v>0.5</v>
      </c>
      <c r="J37" s="181">
        <v>1</v>
      </c>
      <c r="K37" s="181">
        <v>2</v>
      </c>
      <c r="L37" s="181">
        <v>3</v>
      </c>
      <c r="M37" s="181">
        <v>5</v>
      </c>
      <c r="N37" s="181">
        <v>10</v>
      </c>
      <c r="O37" s="181">
        <v>20</v>
      </c>
      <c r="P37" s="181">
        <v>30</v>
      </c>
      <c r="Q37" s="181">
        <v>50</v>
      </c>
      <c r="R37" s="181">
        <v>100</v>
      </c>
      <c r="S37" s="181">
        <v>200</v>
      </c>
      <c r="T37" s="186" t="s">
        <v>300</v>
      </c>
      <c r="U37" s="190"/>
      <c r="V37" s="191"/>
      <c r="W37" s="191"/>
      <c r="X37" s="191"/>
      <c r="Y37" s="191"/>
      <c r="Z37" s="192"/>
    </row>
    <row r="38" spans="2:26" s="130" customFormat="1" ht="18" thickBot="1">
      <c r="B38" s="139"/>
      <c r="C38" s="140"/>
      <c r="D38" s="129"/>
      <c r="E38" s="129"/>
      <c r="F38" s="140"/>
      <c r="G38" s="173" t="s">
        <v>296</v>
      </c>
      <c r="H38" s="173">
        <v>0.6</v>
      </c>
      <c r="I38" s="181">
        <v>0.9</v>
      </c>
      <c r="J38" s="181">
        <v>1.6</v>
      </c>
      <c r="K38" s="181">
        <v>2.7</v>
      </c>
      <c r="L38" s="181">
        <v>3.7</v>
      </c>
      <c r="M38" s="181">
        <v>5.4</v>
      </c>
      <c r="N38" s="181">
        <v>9.1999999999999993</v>
      </c>
      <c r="O38" s="181">
        <v>15.6</v>
      </c>
      <c r="P38" s="181">
        <v>21.3</v>
      </c>
      <c r="Q38" s="181">
        <v>31.5</v>
      </c>
      <c r="R38" s="181">
        <v>53.6</v>
      </c>
      <c r="S38" s="181">
        <v>91.1</v>
      </c>
      <c r="T38" s="181" t="e">
        <f>1.5749*($C$5)^0.7658</f>
        <v>#REF!</v>
      </c>
      <c r="U38" s="190"/>
      <c r="V38" s="191"/>
      <c r="W38" s="191"/>
      <c r="X38" s="191"/>
      <c r="Y38" s="191"/>
      <c r="Z38" s="192"/>
    </row>
    <row r="39" spans="2:26" s="130" customFormat="1" ht="15" thickBot="1">
      <c r="B39" s="139"/>
      <c r="C39" s="140"/>
      <c r="D39" s="129"/>
      <c r="E39" s="129"/>
      <c r="F39" s="140"/>
      <c r="G39" s="173" t="s">
        <v>309</v>
      </c>
      <c r="H39" s="174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6"/>
    </row>
    <row r="40" spans="2:26" s="130" customFormat="1" ht="15" thickBot="1">
      <c r="B40" s="139"/>
      <c r="C40" s="140"/>
      <c r="D40" s="129"/>
      <c r="E40" s="129"/>
      <c r="F40" s="140"/>
      <c r="G40" s="173" t="s">
        <v>291</v>
      </c>
      <c r="H40" s="173" t="e">
        <f>IF(H42&lt;=$C$5,"X","O")</f>
        <v>#REF!</v>
      </c>
      <c r="I40" s="173" t="e">
        <f>IF(I42&lt;=$C$5,"X",IF(H42&gt;$C$5,"X","O"))</f>
        <v>#REF!</v>
      </c>
      <c r="J40" s="173" t="e">
        <f t="shared" ref="J40:R40" si="14">IF(J42&lt;=$C$5,"X",IF(I42&gt;$C$5,"X","O"))</f>
        <v>#REF!</v>
      </c>
      <c r="K40" s="173" t="e">
        <f t="shared" si="14"/>
        <v>#REF!</v>
      </c>
      <c r="L40" s="173" t="e">
        <f t="shared" si="14"/>
        <v>#REF!</v>
      </c>
      <c r="M40" s="173" t="e">
        <f t="shared" si="14"/>
        <v>#REF!</v>
      </c>
      <c r="N40" s="173" t="e">
        <f t="shared" si="14"/>
        <v>#REF!</v>
      </c>
      <c r="O40" s="173" t="e">
        <f t="shared" si="14"/>
        <v>#REF!</v>
      </c>
      <c r="P40" s="173" t="e">
        <f t="shared" si="14"/>
        <v>#REF!</v>
      </c>
      <c r="Q40" s="173" t="e">
        <f t="shared" si="14"/>
        <v>#REF!</v>
      </c>
      <c r="R40" s="173" t="e">
        <f t="shared" si="14"/>
        <v>#REF!</v>
      </c>
      <c r="S40" s="174"/>
      <c r="T40" s="175"/>
      <c r="U40" s="175"/>
      <c r="V40" s="175"/>
      <c r="W40" s="175"/>
      <c r="X40" s="175"/>
      <c r="Y40" s="175"/>
      <c r="Z40" s="176"/>
    </row>
    <row r="41" spans="2:26" s="130" customFormat="1" ht="15" thickBot="1">
      <c r="B41" s="139"/>
      <c r="C41" s="140"/>
      <c r="D41" s="129"/>
      <c r="E41" s="129"/>
      <c r="F41" s="140"/>
      <c r="G41" s="173" t="s">
        <v>292</v>
      </c>
      <c r="H41" s="173" t="e">
        <f>IF(I40="O","O","X")</f>
        <v>#REF!</v>
      </c>
      <c r="I41" s="173" t="e">
        <f t="shared" ref="I41:R41" si="15">IF(J40="O","O","X")</f>
        <v>#REF!</v>
      </c>
      <c r="J41" s="173" t="e">
        <f t="shared" si="15"/>
        <v>#REF!</v>
      </c>
      <c r="K41" s="173" t="e">
        <f t="shared" si="15"/>
        <v>#REF!</v>
      </c>
      <c r="L41" s="173" t="e">
        <f t="shared" si="15"/>
        <v>#REF!</v>
      </c>
      <c r="M41" s="173" t="e">
        <f t="shared" si="15"/>
        <v>#REF!</v>
      </c>
      <c r="N41" s="173" t="e">
        <f t="shared" si="15"/>
        <v>#REF!</v>
      </c>
      <c r="O41" s="173" t="e">
        <f t="shared" si="15"/>
        <v>#REF!</v>
      </c>
      <c r="P41" s="173" t="e">
        <f t="shared" si="15"/>
        <v>#REF!</v>
      </c>
      <c r="Q41" s="173" t="e">
        <f t="shared" si="15"/>
        <v>#REF!</v>
      </c>
      <c r="R41" s="173" t="str">
        <f t="shared" si="15"/>
        <v>X</v>
      </c>
      <c r="S41" s="174"/>
      <c r="T41" s="175"/>
      <c r="U41" s="175"/>
      <c r="V41" s="175"/>
      <c r="W41" s="175"/>
      <c r="X41" s="175"/>
      <c r="Y41" s="175"/>
      <c r="Z41" s="176"/>
    </row>
    <row r="42" spans="2:26" s="130" customFormat="1" ht="15" thickBot="1">
      <c r="B42" s="139"/>
      <c r="C42" s="140"/>
      <c r="D42" s="129"/>
      <c r="E42" s="129"/>
      <c r="F42" s="140"/>
      <c r="G42" s="173" t="s">
        <v>293</v>
      </c>
      <c r="H42" s="173">
        <v>0.3</v>
      </c>
      <c r="I42" s="181">
        <v>0.5</v>
      </c>
      <c r="J42" s="181">
        <v>1</v>
      </c>
      <c r="K42" s="181">
        <v>2</v>
      </c>
      <c r="L42" s="181">
        <v>3</v>
      </c>
      <c r="M42" s="181">
        <v>5</v>
      </c>
      <c r="N42" s="181">
        <v>10</v>
      </c>
      <c r="O42" s="181">
        <v>20</v>
      </c>
      <c r="P42" s="181">
        <v>30</v>
      </c>
      <c r="Q42" s="181">
        <v>50</v>
      </c>
      <c r="R42" s="181">
        <v>100</v>
      </c>
      <c r="S42" s="186" t="s">
        <v>310</v>
      </c>
      <c r="T42" s="190"/>
      <c r="U42" s="191"/>
      <c r="V42" s="191"/>
      <c r="W42" s="191"/>
      <c r="X42" s="191"/>
      <c r="Y42" s="191"/>
      <c r="Z42" s="192"/>
    </row>
    <row r="43" spans="2:26" s="130" customFormat="1" ht="18" thickBot="1">
      <c r="B43" s="139"/>
      <c r="C43" s="140"/>
      <c r="D43" s="129"/>
      <c r="E43" s="129"/>
      <c r="F43" s="140"/>
      <c r="G43" s="173" t="s">
        <v>296</v>
      </c>
      <c r="H43" s="173">
        <v>0.7</v>
      </c>
      <c r="I43" s="181">
        <v>1</v>
      </c>
      <c r="J43" s="181">
        <v>1.7</v>
      </c>
      <c r="K43" s="181">
        <v>3</v>
      </c>
      <c r="L43" s="181">
        <v>4</v>
      </c>
      <c r="M43" s="181">
        <v>6</v>
      </c>
      <c r="N43" s="181">
        <v>10.199999999999999</v>
      </c>
      <c r="O43" s="181">
        <v>17.399999999999999</v>
      </c>
      <c r="P43" s="181">
        <v>23.7</v>
      </c>
      <c r="Q43" s="181">
        <v>35</v>
      </c>
      <c r="R43" s="181">
        <v>59.5</v>
      </c>
      <c r="S43" s="181" t="e">
        <f>1.7499*($C$5)^0.7658</f>
        <v>#REF!</v>
      </c>
      <c r="T43" s="190"/>
      <c r="U43" s="191"/>
      <c r="V43" s="191"/>
      <c r="W43" s="191"/>
      <c r="X43" s="191"/>
      <c r="Y43" s="191"/>
      <c r="Z43" s="192"/>
    </row>
    <row r="44" spans="2:26" s="130" customFormat="1" ht="15" thickBot="1">
      <c r="B44" s="139"/>
      <c r="C44" s="140"/>
      <c r="D44" s="129"/>
      <c r="E44" s="129"/>
      <c r="F44" s="140"/>
      <c r="G44" s="373" t="s">
        <v>311</v>
      </c>
      <c r="H44" s="374"/>
      <c r="I44" s="374"/>
      <c r="J44" s="374"/>
      <c r="K44" s="374"/>
      <c r="L44" s="374"/>
      <c r="M44" s="374"/>
      <c r="N44" s="374"/>
      <c r="O44" s="374"/>
      <c r="P44" s="374"/>
      <c r="Q44" s="374"/>
      <c r="R44" s="374"/>
      <c r="S44" s="374"/>
      <c r="T44" s="374"/>
      <c r="U44" s="374"/>
      <c r="V44" s="374"/>
      <c r="W44" s="374"/>
      <c r="X44" s="374"/>
      <c r="Y44" s="374"/>
      <c r="Z44" s="375"/>
    </row>
    <row r="45" spans="2:26" s="130" customFormat="1" ht="15" thickBot="1">
      <c r="B45" s="139"/>
      <c r="C45" s="140"/>
      <c r="D45" s="129"/>
      <c r="E45" s="129"/>
      <c r="F45" s="140"/>
      <c r="G45" s="173" t="s">
        <v>312</v>
      </c>
      <c r="H45" s="174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6"/>
    </row>
    <row r="46" spans="2:26" s="130" customFormat="1" ht="15" thickBot="1">
      <c r="B46" s="139"/>
      <c r="C46" s="140"/>
      <c r="D46" s="129"/>
      <c r="E46" s="129"/>
      <c r="F46" s="140"/>
      <c r="G46" s="173" t="s">
        <v>291</v>
      </c>
      <c r="H46" s="173" t="e">
        <f>IF(H48&lt;=$C$5,"X","O")</f>
        <v>#REF!</v>
      </c>
      <c r="I46" s="173" t="e">
        <f>IF(I48&lt;=$C$5,"X",IF(H48&gt;$C$5,"X","O"))</f>
        <v>#REF!</v>
      </c>
      <c r="J46" s="173" t="e">
        <f t="shared" ref="J46:U46" si="16">IF(J48&lt;=$C$5,"X",IF(I48&gt;$C$5,"X","O"))</f>
        <v>#REF!</v>
      </c>
      <c r="K46" s="173" t="e">
        <f t="shared" si="16"/>
        <v>#REF!</v>
      </c>
      <c r="L46" s="173" t="e">
        <f t="shared" si="16"/>
        <v>#REF!</v>
      </c>
      <c r="M46" s="173" t="e">
        <f t="shared" si="16"/>
        <v>#REF!</v>
      </c>
      <c r="N46" s="173" t="e">
        <f t="shared" si="16"/>
        <v>#REF!</v>
      </c>
      <c r="O46" s="173" t="e">
        <f t="shared" si="16"/>
        <v>#REF!</v>
      </c>
      <c r="P46" s="173" t="e">
        <f t="shared" si="16"/>
        <v>#REF!</v>
      </c>
      <c r="Q46" s="173" t="e">
        <f t="shared" si="16"/>
        <v>#REF!</v>
      </c>
      <c r="R46" s="173" t="e">
        <f t="shared" si="16"/>
        <v>#REF!</v>
      </c>
      <c r="S46" s="173" t="e">
        <f t="shared" si="16"/>
        <v>#REF!</v>
      </c>
      <c r="T46" s="173" t="e">
        <f t="shared" si="16"/>
        <v>#REF!</v>
      </c>
      <c r="U46" s="173" t="e">
        <f t="shared" si="16"/>
        <v>#REF!</v>
      </c>
      <c r="V46" s="190"/>
      <c r="W46" s="191"/>
      <c r="X46" s="191"/>
      <c r="Y46" s="191"/>
      <c r="Z46" s="192"/>
    </row>
    <row r="47" spans="2:26" s="130" customFormat="1" ht="15" thickBot="1">
      <c r="B47" s="139"/>
      <c r="C47" s="140"/>
      <c r="D47" s="129"/>
      <c r="E47" s="129"/>
      <c r="F47" s="140"/>
      <c r="G47" s="173" t="s">
        <v>292</v>
      </c>
      <c r="H47" s="173" t="e">
        <f>IF(I46="O","O","X")</f>
        <v>#REF!</v>
      </c>
      <c r="I47" s="173" t="e">
        <f t="shared" ref="I47:U47" si="17">IF(J46="O","O","X")</f>
        <v>#REF!</v>
      </c>
      <c r="J47" s="173" t="e">
        <f t="shared" si="17"/>
        <v>#REF!</v>
      </c>
      <c r="K47" s="173" t="e">
        <f t="shared" si="17"/>
        <v>#REF!</v>
      </c>
      <c r="L47" s="173" t="e">
        <f t="shared" si="17"/>
        <v>#REF!</v>
      </c>
      <c r="M47" s="173" t="e">
        <f t="shared" si="17"/>
        <v>#REF!</v>
      </c>
      <c r="N47" s="173" t="e">
        <f t="shared" si="17"/>
        <v>#REF!</v>
      </c>
      <c r="O47" s="173" t="e">
        <f t="shared" si="17"/>
        <v>#REF!</v>
      </c>
      <c r="P47" s="173" t="e">
        <f t="shared" si="17"/>
        <v>#REF!</v>
      </c>
      <c r="Q47" s="173" t="e">
        <f t="shared" si="17"/>
        <v>#REF!</v>
      </c>
      <c r="R47" s="173" t="e">
        <f t="shared" si="17"/>
        <v>#REF!</v>
      </c>
      <c r="S47" s="173" t="e">
        <f t="shared" si="17"/>
        <v>#REF!</v>
      </c>
      <c r="T47" s="173" t="e">
        <f t="shared" si="17"/>
        <v>#REF!</v>
      </c>
      <c r="U47" s="173" t="str">
        <f t="shared" si="17"/>
        <v>X</v>
      </c>
      <c r="V47" s="190"/>
      <c r="W47" s="191"/>
      <c r="X47" s="191"/>
      <c r="Y47" s="191"/>
      <c r="Z47" s="192"/>
    </row>
    <row r="48" spans="2:26" s="130" customFormat="1" ht="15" thickBot="1">
      <c r="B48" s="139"/>
      <c r="C48" s="140"/>
      <c r="D48" s="129"/>
      <c r="E48" s="129"/>
      <c r="F48" s="140"/>
      <c r="G48" s="173" t="s">
        <v>293</v>
      </c>
      <c r="H48" s="173">
        <v>0.3</v>
      </c>
      <c r="I48" s="181">
        <v>0.5</v>
      </c>
      <c r="J48" s="181">
        <v>1</v>
      </c>
      <c r="K48" s="181">
        <v>2</v>
      </c>
      <c r="L48" s="181">
        <v>3</v>
      </c>
      <c r="M48" s="181">
        <v>5</v>
      </c>
      <c r="N48" s="181">
        <v>10</v>
      </c>
      <c r="O48" s="181">
        <v>20</v>
      </c>
      <c r="P48" s="181">
        <v>30</v>
      </c>
      <c r="Q48" s="181">
        <v>50</v>
      </c>
      <c r="R48" s="181">
        <v>100</v>
      </c>
      <c r="S48" s="181">
        <v>200</v>
      </c>
      <c r="T48" s="181">
        <v>300</v>
      </c>
      <c r="U48" s="201">
        <v>500</v>
      </c>
      <c r="V48" s="181" t="s">
        <v>313</v>
      </c>
      <c r="W48" s="190"/>
      <c r="X48" s="191"/>
      <c r="Y48" s="191"/>
      <c r="Z48" s="192"/>
    </row>
    <row r="49" spans="1:26" s="130" customFormat="1" ht="18" thickBot="1">
      <c r="B49" s="139"/>
      <c r="C49" s="140"/>
      <c r="D49" s="129"/>
      <c r="E49" s="129"/>
      <c r="F49" s="140"/>
      <c r="G49" s="173" t="s">
        <v>296</v>
      </c>
      <c r="H49" s="173">
        <v>0.3</v>
      </c>
      <c r="I49" s="181">
        <v>0.5</v>
      </c>
      <c r="J49" s="181">
        <v>0.8</v>
      </c>
      <c r="K49" s="181">
        <v>1.3</v>
      </c>
      <c r="L49" s="181">
        <v>1.8</v>
      </c>
      <c r="M49" s="181">
        <v>2.7</v>
      </c>
      <c r="N49" s="181">
        <v>4.5999999999999996</v>
      </c>
      <c r="O49" s="181">
        <v>7.8</v>
      </c>
      <c r="P49" s="181">
        <v>10.6</v>
      </c>
      <c r="Q49" s="181">
        <v>15.8</v>
      </c>
      <c r="R49" s="181">
        <v>26.8</v>
      </c>
      <c r="S49" s="181">
        <v>45.5</v>
      </c>
      <c r="T49" s="181">
        <v>62.1</v>
      </c>
      <c r="U49" s="201">
        <v>91.9</v>
      </c>
      <c r="V49" s="186" t="e">
        <f>0.7875*($C$5)^0.7658</f>
        <v>#REF!</v>
      </c>
      <c r="W49" s="190"/>
      <c r="X49" s="191"/>
      <c r="Y49" s="191"/>
      <c r="Z49" s="192"/>
    </row>
    <row r="50" spans="1:26" ht="18" thickBot="1">
      <c r="A50" s="130"/>
      <c r="B50" s="139"/>
      <c r="C50" s="140"/>
      <c r="D50" s="129"/>
      <c r="E50" s="129"/>
      <c r="F50" s="140"/>
      <c r="G50" s="173" t="s">
        <v>314</v>
      </c>
      <c r="H50" s="174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6"/>
    </row>
    <row r="51" spans="1:26" ht="15" thickBot="1">
      <c r="A51" s="130"/>
      <c r="B51" s="139"/>
      <c r="C51" s="140"/>
      <c r="D51" s="129"/>
      <c r="E51" s="129"/>
      <c r="F51" s="140"/>
      <c r="G51" s="173" t="s">
        <v>291</v>
      </c>
      <c r="H51" s="173" t="e">
        <f>IF(H53&lt;=$C$5,"X","O")</f>
        <v>#REF!</v>
      </c>
      <c r="I51" s="173" t="e">
        <f>IF(I53&lt;=$C$5,"X",IF(H53&gt;$C$5,"X","O"))</f>
        <v>#REF!</v>
      </c>
      <c r="J51" s="173" t="e">
        <f t="shared" ref="J51:Q51" si="18">IF(J53&lt;=$C$5,"X",IF(I53&gt;$C$5,"X","O"))</f>
        <v>#REF!</v>
      </c>
      <c r="K51" s="173" t="e">
        <f t="shared" si="18"/>
        <v>#REF!</v>
      </c>
      <c r="L51" s="173" t="e">
        <f t="shared" si="18"/>
        <v>#REF!</v>
      </c>
      <c r="M51" s="173" t="e">
        <f t="shared" si="18"/>
        <v>#REF!</v>
      </c>
      <c r="N51" s="173" t="e">
        <f t="shared" si="18"/>
        <v>#REF!</v>
      </c>
      <c r="O51" s="173" t="e">
        <f t="shared" si="18"/>
        <v>#REF!</v>
      </c>
      <c r="P51" s="173" t="e">
        <f t="shared" si="18"/>
        <v>#REF!</v>
      </c>
      <c r="Q51" s="173" t="e">
        <f t="shared" si="18"/>
        <v>#REF!</v>
      </c>
      <c r="R51" s="174"/>
      <c r="S51" s="175"/>
      <c r="T51" s="175"/>
      <c r="U51" s="175"/>
      <c r="V51" s="175"/>
      <c r="W51" s="175"/>
      <c r="X51" s="175"/>
      <c r="Y51" s="175"/>
      <c r="Z51" s="176"/>
    </row>
    <row r="52" spans="1:26" ht="15" thickBot="1">
      <c r="A52" s="130"/>
      <c r="B52" s="139"/>
      <c r="C52" s="140"/>
      <c r="D52" s="129"/>
      <c r="E52" s="129"/>
      <c r="F52" s="140"/>
      <c r="G52" s="173" t="s">
        <v>292</v>
      </c>
      <c r="H52" s="173" t="e">
        <f>IF(I51="O","O","X")</f>
        <v>#REF!</v>
      </c>
      <c r="I52" s="173" t="e">
        <f t="shared" ref="I52:Q52" si="19">IF(J51="O","O","X")</f>
        <v>#REF!</v>
      </c>
      <c r="J52" s="173" t="e">
        <f t="shared" si="19"/>
        <v>#REF!</v>
      </c>
      <c r="K52" s="173" t="e">
        <f t="shared" si="19"/>
        <v>#REF!</v>
      </c>
      <c r="L52" s="173" t="e">
        <f t="shared" si="19"/>
        <v>#REF!</v>
      </c>
      <c r="M52" s="173" t="e">
        <f t="shared" si="19"/>
        <v>#REF!</v>
      </c>
      <c r="N52" s="173" t="e">
        <f t="shared" si="19"/>
        <v>#REF!</v>
      </c>
      <c r="O52" s="173" t="e">
        <f t="shared" si="19"/>
        <v>#REF!</v>
      </c>
      <c r="P52" s="173" t="e">
        <f t="shared" si="19"/>
        <v>#REF!</v>
      </c>
      <c r="Q52" s="173" t="str">
        <f t="shared" si="19"/>
        <v>X</v>
      </c>
      <c r="R52" s="174"/>
      <c r="S52" s="175"/>
      <c r="T52" s="175"/>
      <c r="U52" s="175"/>
      <c r="V52" s="175"/>
      <c r="W52" s="175"/>
      <c r="X52" s="175"/>
      <c r="Y52" s="175"/>
      <c r="Z52" s="176"/>
    </row>
    <row r="53" spans="1:26" ht="15" thickBot="1">
      <c r="A53" s="130"/>
      <c r="B53" s="139"/>
      <c r="C53" s="140"/>
      <c r="D53" s="129"/>
      <c r="E53" s="129"/>
      <c r="F53" s="140"/>
      <c r="G53" s="173" t="s">
        <v>293</v>
      </c>
      <c r="H53" s="173">
        <v>0.3</v>
      </c>
      <c r="I53" s="181">
        <v>0.5</v>
      </c>
      <c r="J53" s="181">
        <v>1</v>
      </c>
      <c r="K53" s="181">
        <v>2</v>
      </c>
      <c r="L53" s="181">
        <v>3</v>
      </c>
      <c r="M53" s="181">
        <v>5</v>
      </c>
      <c r="N53" s="181">
        <v>10</v>
      </c>
      <c r="O53" s="181">
        <v>20</v>
      </c>
      <c r="P53" s="181">
        <v>30</v>
      </c>
      <c r="Q53" s="181">
        <v>50</v>
      </c>
      <c r="R53" s="181" t="s">
        <v>315</v>
      </c>
      <c r="S53" s="182"/>
      <c r="T53" s="183"/>
      <c r="U53" s="183"/>
      <c r="V53" s="183"/>
      <c r="W53" s="183"/>
      <c r="X53" s="183"/>
      <c r="Y53" s="183"/>
      <c r="Z53" s="184"/>
    </row>
    <row r="54" spans="1:26" ht="18" thickBot="1">
      <c r="A54" s="130"/>
      <c r="B54" s="139"/>
      <c r="C54" s="140"/>
      <c r="D54" s="129"/>
      <c r="E54" s="129"/>
      <c r="F54" s="140"/>
      <c r="G54" s="173" t="s">
        <v>296</v>
      </c>
      <c r="H54" s="173">
        <v>0.7</v>
      </c>
      <c r="I54" s="181">
        <v>1</v>
      </c>
      <c r="J54" s="181">
        <v>1.7</v>
      </c>
      <c r="K54" s="181">
        <v>3</v>
      </c>
      <c r="L54" s="181">
        <v>4</v>
      </c>
      <c r="M54" s="181">
        <v>6</v>
      </c>
      <c r="N54" s="181">
        <v>10.199999999999999</v>
      </c>
      <c r="O54" s="181">
        <v>17.399999999999999</v>
      </c>
      <c r="P54" s="181">
        <v>23.7</v>
      </c>
      <c r="Q54" s="181">
        <v>35</v>
      </c>
      <c r="R54" s="186" t="e">
        <f>1.7499*($C$5)^0.7658</f>
        <v>#REF!</v>
      </c>
      <c r="S54" s="182"/>
      <c r="T54" s="183"/>
      <c r="U54" s="183"/>
      <c r="V54" s="183"/>
      <c r="W54" s="183"/>
      <c r="X54" s="183"/>
      <c r="Y54" s="183"/>
      <c r="Z54" s="184"/>
    </row>
    <row r="55" spans="1:26" ht="15" thickBot="1">
      <c r="A55" s="130"/>
      <c r="B55" s="139"/>
      <c r="C55" s="140"/>
      <c r="D55" s="129"/>
      <c r="E55" s="129"/>
      <c r="F55" s="140"/>
      <c r="G55" s="365" t="s">
        <v>316</v>
      </c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7"/>
    </row>
    <row r="56" spans="1:26" ht="18" thickBot="1">
      <c r="A56" s="130"/>
      <c r="B56" s="139"/>
      <c r="C56" s="140"/>
      <c r="D56" s="129"/>
      <c r="E56" s="129"/>
      <c r="F56" s="140"/>
      <c r="G56" s="173" t="s">
        <v>317</v>
      </c>
      <c r="H56" s="174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6"/>
    </row>
    <row r="57" spans="1:26" ht="15" thickBot="1">
      <c r="A57" s="130"/>
      <c r="B57" s="139"/>
      <c r="C57" s="140"/>
      <c r="D57" s="129"/>
      <c r="E57" s="129"/>
      <c r="F57" s="140"/>
      <c r="G57" s="173" t="s">
        <v>291</v>
      </c>
      <c r="H57" s="173" t="e">
        <f>IF(H59&lt;=$C$5,"X","O")</f>
        <v>#REF!</v>
      </c>
      <c r="I57" s="173" t="e">
        <f>IF(I59&lt;=$C$5,"X",IF(H59&gt;$C$5,"X","O"))</f>
        <v>#REF!</v>
      </c>
      <c r="J57" s="173" t="e">
        <f t="shared" ref="J57:U57" si="20">IF(J59&lt;=$C$5,"X",IF(I59&gt;$C$5,"X","O"))</f>
        <v>#REF!</v>
      </c>
      <c r="K57" s="173" t="e">
        <f t="shared" si="20"/>
        <v>#REF!</v>
      </c>
      <c r="L57" s="173" t="e">
        <f t="shared" si="20"/>
        <v>#REF!</v>
      </c>
      <c r="M57" s="173" t="e">
        <f t="shared" si="20"/>
        <v>#REF!</v>
      </c>
      <c r="N57" s="173" t="e">
        <f t="shared" si="20"/>
        <v>#REF!</v>
      </c>
      <c r="O57" s="173" t="e">
        <f t="shared" si="20"/>
        <v>#REF!</v>
      </c>
      <c r="P57" s="173" t="e">
        <f t="shared" si="20"/>
        <v>#REF!</v>
      </c>
      <c r="Q57" s="173" t="e">
        <f t="shared" si="20"/>
        <v>#REF!</v>
      </c>
      <c r="R57" s="173" t="e">
        <f t="shared" si="20"/>
        <v>#REF!</v>
      </c>
      <c r="S57" s="173" t="e">
        <f t="shared" si="20"/>
        <v>#REF!</v>
      </c>
      <c r="T57" s="173" t="e">
        <f t="shared" si="20"/>
        <v>#REF!</v>
      </c>
      <c r="U57" s="173" t="e">
        <f t="shared" si="20"/>
        <v>#REF!</v>
      </c>
      <c r="V57" s="190"/>
      <c r="W57" s="191"/>
      <c r="X57" s="191"/>
      <c r="Y57" s="191"/>
      <c r="Z57" s="192"/>
    </row>
    <row r="58" spans="1:26" ht="15" thickBot="1">
      <c r="A58" s="130"/>
      <c r="B58" s="139"/>
      <c r="C58" s="140"/>
      <c r="D58" s="129"/>
      <c r="E58" s="129"/>
      <c r="F58" s="140"/>
      <c r="G58" s="173" t="s">
        <v>292</v>
      </c>
      <c r="H58" s="173" t="e">
        <f>IF(I57="O","O","X")</f>
        <v>#REF!</v>
      </c>
      <c r="I58" s="173" t="e">
        <f t="shared" ref="I58:U58" si="21">IF(J57="O","O","X")</f>
        <v>#REF!</v>
      </c>
      <c r="J58" s="173" t="e">
        <f t="shared" si="21"/>
        <v>#REF!</v>
      </c>
      <c r="K58" s="173" t="e">
        <f t="shared" si="21"/>
        <v>#REF!</v>
      </c>
      <c r="L58" s="173" t="e">
        <f t="shared" si="21"/>
        <v>#REF!</v>
      </c>
      <c r="M58" s="173" t="e">
        <f t="shared" si="21"/>
        <v>#REF!</v>
      </c>
      <c r="N58" s="173" t="e">
        <f t="shared" si="21"/>
        <v>#REF!</v>
      </c>
      <c r="O58" s="173" t="e">
        <f t="shared" si="21"/>
        <v>#REF!</v>
      </c>
      <c r="P58" s="173" t="e">
        <f t="shared" si="21"/>
        <v>#REF!</v>
      </c>
      <c r="Q58" s="173" t="e">
        <f t="shared" si="21"/>
        <v>#REF!</v>
      </c>
      <c r="R58" s="173" t="e">
        <f t="shared" si="21"/>
        <v>#REF!</v>
      </c>
      <c r="S58" s="173" t="e">
        <f t="shared" si="21"/>
        <v>#REF!</v>
      </c>
      <c r="T58" s="173" t="e">
        <f t="shared" si="21"/>
        <v>#REF!</v>
      </c>
      <c r="U58" s="173" t="str">
        <f t="shared" si="21"/>
        <v>X</v>
      </c>
      <c r="V58" s="190"/>
      <c r="W58" s="191"/>
      <c r="X58" s="191"/>
      <c r="Y58" s="191"/>
      <c r="Z58" s="192"/>
    </row>
    <row r="59" spans="1:26" ht="15" thickBot="1">
      <c r="A59" s="130"/>
      <c r="B59" s="139"/>
      <c r="C59" s="140"/>
      <c r="D59" s="129"/>
      <c r="E59" s="129"/>
      <c r="F59" s="140"/>
      <c r="G59" s="173" t="s">
        <v>293</v>
      </c>
      <c r="H59" s="173">
        <v>0.3</v>
      </c>
      <c r="I59" s="181">
        <v>0.5</v>
      </c>
      <c r="J59" s="181">
        <v>1</v>
      </c>
      <c r="K59" s="181">
        <v>2</v>
      </c>
      <c r="L59" s="181">
        <v>3</v>
      </c>
      <c r="M59" s="181">
        <v>5</v>
      </c>
      <c r="N59" s="181">
        <v>10</v>
      </c>
      <c r="O59" s="181">
        <v>20</v>
      </c>
      <c r="P59" s="181">
        <v>30</v>
      </c>
      <c r="Q59" s="181">
        <v>50</v>
      </c>
      <c r="R59" s="181">
        <v>100</v>
      </c>
      <c r="S59" s="181">
        <v>200</v>
      </c>
      <c r="T59" s="181">
        <v>300</v>
      </c>
      <c r="U59" s="201">
        <v>500</v>
      </c>
      <c r="V59" s="181" t="s">
        <v>313</v>
      </c>
      <c r="W59" s="190"/>
      <c r="X59" s="191"/>
      <c r="Y59" s="191"/>
      <c r="Z59" s="192"/>
    </row>
    <row r="60" spans="1:26" ht="18" thickBot="1">
      <c r="A60" s="130"/>
      <c r="B60" s="139"/>
      <c r="C60" s="140"/>
      <c r="D60" s="129"/>
      <c r="E60" s="129"/>
      <c r="F60" s="140"/>
      <c r="G60" s="173" t="s">
        <v>296</v>
      </c>
      <c r="H60" s="173">
        <v>0.8</v>
      </c>
      <c r="I60" s="181">
        <v>1.1000000000000001</v>
      </c>
      <c r="J60" s="181">
        <v>1.9</v>
      </c>
      <c r="K60" s="181">
        <v>3.3</v>
      </c>
      <c r="L60" s="181">
        <v>4.5</v>
      </c>
      <c r="M60" s="181">
        <v>6.6</v>
      </c>
      <c r="N60" s="181">
        <v>11.2</v>
      </c>
      <c r="O60" s="181">
        <v>19</v>
      </c>
      <c r="P60" s="181">
        <v>26</v>
      </c>
      <c r="Q60" s="181">
        <v>38.5</v>
      </c>
      <c r="R60" s="181">
        <v>65.5</v>
      </c>
      <c r="S60" s="181">
        <v>111.3</v>
      </c>
      <c r="T60" s="181">
        <v>151.80000000000001</v>
      </c>
      <c r="U60" s="201">
        <v>224.5</v>
      </c>
      <c r="V60" s="186" t="e">
        <f>1.9249*($C$5)^0.7658</f>
        <v>#REF!</v>
      </c>
      <c r="W60" s="190"/>
      <c r="X60" s="191"/>
      <c r="Y60" s="191"/>
      <c r="Z60" s="192"/>
    </row>
    <row r="61" spans="1:26" ht="15" thickBot="1">
      <c r="A61" s="130"/>
      <c r="B61" s="139"/>
      <c r="C61" s="140"/>
      <c r="D61" s="129"/>
      <c r="E61" s="129"/>
      <c r="F61" s="140"/>
      <c r="G61" s="173" t="s">
        <v>318</v>
      </c>
      <c r="H61" s="174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6"/>
    </row>
    <row r="62" spans="1:26" ht="15" thickBot="1">
      <c r="A62" s="130"/>
      <c r="B62" s="139"/>
      <c r="C62" s="140"/>
      <c r="D62" s="129"/>
      <c r="E62" s="129"/>
      <c r="F62" s="140"/>
      <c r="G62" s="173" t="s">
        <v>291</v>
      </c>
      <c r="H62" s="173" t="e">
        <f>IF(H64&lt;=$C$5,"X","O")</f>
        <v>#REF!</v>
      </c>
      <c r="I62" s="173" t="e">
        <f>IF(I64&lt;=$C$5,"X",IF(H64&gt;$C$5,"X","O"))</f>
        <v>#REF!</v>
      </c>
      <c r="J62" s="173" t="e">
        <f t="shared" ref="J62:U62" si="22">IF(J64&lt;=$C$5,"X",IF(I64&gt;$C$5,"X","O"))</f>
        <v>#REF!</v>
      </c>
      <c r="K62" s="173" t="e">
        <f t="shared" si="22"/>
        <v>#REF!</v>
      </c>
      <c r="L62" s="173" t="e">
        <f t="shared" si="22"/>
        <v>#REF!</v>
      </c>
      <c r="M62" s="173" t="e">
        <f t="shared" si="22"/>
        <v>#REF!</v>
      </c>
      <c r="N62" s="173" t="e">
        <f t="shared" si="22"/>
        <v>#REF!</v>
      </c>
      <c r="O62" s="173" t="e">
        <f t="shared" si="22"/>
        <v>#REF!</v>
      </c>
      <c r="P62" s="173" t="e">
        <f t="shared" si="22"/>
        <v>#REF!</v>
      </c>
      <c r="Q62" s="173" t="e">
        <f t="shared" si="22"/>
        <v>#REF!</v>
      </c>
      <c r="R62" s="173" t="e">
        <f t="shared" si="22"/>
        <v>#REF!</v>
      </c>
      <c r="S62" s="173" t="e">
        <f t="shared" si="22"/>
        <v>#REF!</v>
      </c>
      <c r="T62" s="173" t="e">
        <f t="shared" si="22"/>
        <v>#REF!</v>
      </c>
      <c r="U62" s="173" t="e">
        <f t="shared" si="22"/>
        <v>#REF!</v>
      </c>
      <c r="V62" s="190"/>
      <c r="W62" s="191"/>
      <c r="X62" s="191"/>
      <c r="Y62" s="191"/>
      <c r="Z62" s="192"/>
    </row>
    <row r="63" spans="1:26" ht="15" thickBot="1">
      <c r="A63" s="130"/>
      <c r="B63" s="139"/>
      <c r="C63" s="140"/>
      <c r="D63" s="129"/>
      <c r="E63" s="129"/>
      <c r="F63" s="140"/>
      <c r="G63" s="173" t="s">
        <v>292</v>
      </c>
      <c r="H63" s="173" t="e">
        <f>IF(I62="O","O","X")</f>
        <v>#REF!</v>
      </c>
      <c r="I63" s="173" t="e">
        <f t="shared" ref="I63:U63" si="23">IF(J62="O","O","X")</f>
        <v>#REF!</v>
      </c>
      <c r="J63" s="173" t="e">
        <f t="shared" si="23"/>
        <v>#REF!</v>
      </c>
      <c r="K63" s="173" t="e">
        <f t="shared" si="23"/>
        <v>#REF!</v>
      </c>
      <c r="L63" s="173" t="e">
        <f t="shared" si="23"/>
        <v>#REF!</v>
      </c>
      <c r="M63" s="173" t="e">
        <f t="shared" si="23"/>
        <v>#REF!</v>
      </c>
      <c r="N63" s="173" t="e">
        <f t="shared" si="23"/>
        <v>#REF!</v>
      </c>
      <c r="O63" s="173" t="e">
        <f t="shared" si="23"/>
        <v>#REF!</v>
      </c>
      <c r="P63" s="173" t="e">
        <f t="shared" si="23"/>
        <v>#REF!</v>
      </c>
      <c r="Q63" s="173" t="e">
        <f t="shared" si="23"/>
        <v>#REF!</v>
      </c>
      <c r="R63" s="173" t="e">
        <f t="shared" si="23"/>
        <v>#REF!</v>
      </c>
      <c r="S63" s="173" t="e">
        <f t="shared" si="23"/>
        <v>#REF!</v>
      </c>
      <c r="T63" s="173" t="e">
        <f t="shared" si="23"/>
        <v>#REF!</v>
      </c>
      <c r="U63" s="173" t="str">
        <f t="shared" si="23"/>
        <v>X</v>
      </c>
      <c r="V63" s="190"/>
      <c r="W63" s="191"/>
      <c r="X63" s="191"/>
      <c r="Y63" s="191"/>
      <c r="Z63" s="192"/>
    </row>
    <row r="64" spans="1:26" ht="15" thickBot="1">
      <c r="A64" s="130"/>
      <c r="B64" s="139"/>
      <c r="C64" s="140"/>
      <c r="D64" s="129"/>
      <c r="E64" s="129"/>
      <c r="F64" s="140"/>
      <c r="G64" s="173" t="s">
        <v>293</v>
      </c>
      <c r="H64" s="173">
        <v>0.3</v>
      </c>
      <c r="I64" s="181">
        <v>0.5</v>
      </c>
      <c r="J64" s="181">
        <v>1</v>
      </c>
      <c r="K64" s="181">
        <v>2</v>
      </c>
      <c r="L64" s="181">
        <v>3</v>
      </c>
      <c r="M64" s="181">
        <v>5</v>
      </c>
      <c r="N64" s="181">
        <v>10</v>
      </c>
      <c r="O64" s="181">
        <v>20</v>
      </c>
      <c r="P64" s="181">
        <v>30</v>
      </c>
      <c r="Q64" s="181">
        <v>50</v>
      </c>
      <c r="R64" s="181">
        <v>100</v>
      </c>
      <c r="S64" s="181">
        <v>200</v>
      </c>
      <c r="T64" s="181">
        <v>300</v>
      </c>
      <c r="U64" s="201">
        <v>500</v>
      </c>
      <c r="V64" s="181" t="s">
        <v>313</v>
      </c>
      <c r="W64" s="190"/>
      <c r="X64" s="191"/>
      <c r="Y64" s="191"/>
      <c r="Z64" s="192"/>
    </row>
    <row r="65" spans="1:26" ht="18" thickBot="1">
      <c r="A65" s="130"/>
      <c r="B65" s="139"/>
      <c r="C65" s="140"/>
      <c r="D65" s="129"/>
      <c r="E65" s="129"/>
      <c r="F65" s="140"/>
      <c r="G65" s="173" t="s">
        <v>296</v>
      </c>
      <c r="H65" s="173">
        <v>0.8</v>
      </c>
      <c r="I65" s="181">
        <v>1.1000000000000001</v>
      </c>
      <c r="J65" s="181">
        <v>1.9</v>
      </c>
      <c r="K65" s="181">
        <v>3.3</v>
      </c>
      <c r="L65" s="181">
        <v>4.5</v>
      </c>
      <c r="M65" s="181">
        <v>6.6</v>
      </c>
      <c r="N65" s="181">
        <v>11.2</v>
      </c>
      <c r="O65" s="181">
        <v>19</v>
      </c>
      <c r="P65" s="181">
        <v>26</v>
      </c>
      <c r="Q65" s="181">
        <v>38.5</v>
      </c>
      <c r="R65" s="181">
        <v>65.5</v>
      </c>
      <c r="S65" s="181">
        <v>111.3</v>
      </c>
      <c r="T65" s="181">
        <v>151.80000000000001</v>
      </c>
      <c r="U65" s="201">
        <v>224.5</v>
      </c>
      <c r="V65" s="186" t="e">
        <f>1.9249*($C$5)^0.7658</f>
        <v>#REF!</v>
      </c>
      <c r="W65" s="190"/>
      <c r="X65" s="191"/>
      <c r="Y65" s="191"/>
      <c r="Z65" s="192"/>
    </row>
    <row r="66" spans="1:26" ht="15" thickBot="1">
      <c r="A66" s="130"/>
      <c r="B66" s="139"/>
      <c r="C66" s="140"/>
      <c r="D66" s="129"/>
      <c r="E66" s="129"/>
      <c r="F66" s="140"/>
      <c r="G66" s="173" t="s">
        <v>319</v>
      </c>
      <c r="H66" s="174"/>
      <c r="I66" s="175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  <c r="Z66" s="176"/>
    </row>
    <row r="67" spans="1:26" ht="15" thickBot="1">
      <c r="A67" s="130"/>
      <c r="B67" s="139"/>
      <c r="C67" s="140"/>
      <c r="D67" s="129"/>
      <c r="E67" s="129"/>
      <c r="F67" s="140"/>
      <c r="G67" s="173" t="s">
        <v>291</v>
      </c>
      <c r="H67" s="173" t="e">
        <f>IF(H69&lt;=$C$5,"X","O")</f>
        <v>#REF!</v>
      </c>
      <c r="I67" s="173" t="e">
        <f>IF(I69&lt;=$C$5,"X",IF(H69&gt;$C$5,"X","O"))</f>
        <v>#REF!</v>
      </c>
      <c r="J67" s="173" t="e">
        <f t="shared" ref="J67:T67" si="24">IF(J69&lt;=$C$5,"X",IF(I69&gt;$C$5,"X","O"))</f>
        <v>#REF!</v>
      </c>
      <c r="K67" s="173" t="e">
        <f t="shared" si="24"/>
        <v>#REF!</v>
      </c>
      <c r="L67" s="173" t="e">
        <f t="shared" si="24"/>
        <v>#REF!</v>
      </c>
      <c r="M67" s="173" t="e">
        <f t="shared" si="24"/>
        <v>#REF!</v>
      </c>
      <c r="N67" s="173" t="e">
        <f t="shared" si="24"/>
        <v>#REF!</v>
      </c>
      <c r="O67" s="173" t="e">
        <f t="shared" si="24"/>
        <v>#REF!</v>
      </c>
      <c r="P67" s="173" t="e">
        <f t="shared" si="24"/>
        <v>#REF!</v>
      </c>
      <c r="Q67" s="173" t="e">
        <f t="shared" si="24"/>
        <v>#REF!</v>
      </c>
      <c r="R67" s="173" t="e">
        <f t="shared" si="24"/>
        <v>#REF!</v>
      </c>
      <c r="S67" s="173" t="e">
        <f t="shared" si="24"/>
        <v>#REF!</v>
      </c>
      <c r="T67" s="173" t="e">
        <f t="shared" si="24"/>
        <v>#REF!</v>
      </c>
      <c r="U67" s="174"/>
      <c r="V67" s="175"/>
      <c r="W67" s="175"/>
      <c r="X67" s="175"/>
      <c r="Y67" s="175"/>
      <c r="Z67" s="176"/>
    </row>
    <row r="68" spans="1:26" ht="15" thickBot="1">
      <c r="A68" s="130"/>
      <c r="B68" s="139"/>
      <c r="C68" s="140"/>
      <c r="D68" s="129"/>
      <c r="E68" s="129"/>
      <c r="F68" s="140"/>
      <c r="G68" s="173" t="s">
        <v>292</v>
      </c>
      <c r="H68" s="173" t="e">
        <f>IF(I67="O","O","X")</f>
        <v>#REF!</v>
      </c>
      <c r="I68" s="173" t="e">
        <f t="shared" ref="I68:T68" si="25">IF(J67="O","O","X")</f>
        <v>#REF!</v>
      </c>
      <c r="J68" s="173" t="e">
        <f t="shared" si="25"/>
        <v>#REF!</v>
      </c>
      <c r="K68" s="173" t="e">
        <f t="shared" si="25"/>
        <v>#REF!</v>
      </c>
      <c r="L68" s="173" t="e">
        <f t="shared" si="25"/>
        <v>#REF!</v>
      </c>
      <c r="M68" s="173" t="e">
        <f t="shared" si="25"/>
        <v>#REF!</v>
      </c>
      <c r="N68" s="173" t="e">
        <f t="shared" si="25"/>
        <v>#REF!</v>
      </c>
      <c r="O68" s="173" t="e">
        <f t="shared" si="25"/>
        <v>#REF!</v>
      </c>
      <c r="P68" s="173" t="e">
        <f t="shared" si="25"/>
        <v>#REF!</v>
      </c>
      <c r="Q68" s="173" t="e">
        <f t="shared" si="25"/>
        <v>#REF!</v>
      </c>
      <c r="R68" s="173" t="e">
        <f t="shared" si="25"/>
        <v>#REF!</v>
      </c>
      <c r="S68" s="173" t="e">
        <f t="shared" si="25"/>
        <v>#REF!</v>
      </c>
      <c r="T68" s="173" t="str">
        <f t="shared" si="25"/>
        <v>X</v>
      </c>
      <c r="U68" s="174"/>
      <c r="V68" s="175"/>
      <c r="W68" s="175"/>
      <c r="X68" s="175"/>
      <c r="Y68" s="175"/>
      <c r="Z68" s="176"/>
    </row>
    <row r="69" spans="1:26" ht="15" thickBot="1">
      <c r="A69" s="130"/>
      <c r="B69" s="139"/>
      <c r="C69" s="140"/>
      <c r="D69" s="129"/>
      <c r="E69" s="129"/>
      <c r="F69" s="140"/>
      <c r="G69" s="173" t="s">
        <v>293</v>
      </c>
      <c r="H69" s="173">
        <v>0.3</v>
      </c>
      <c r="I69" s="181">
        <v>0.5</v>
      </c>
      <c r="J69" s="181">
        <v>1</v>
      </c>
      <c r="K69" s="181">
        <v>2</v>
      </c>
      <c r="L69" s="181">
        <v>3</v>
      </c>
      <c r="M69" s="181">
        <v>5</v>
      </c>
      <c r="N69" s="181">
        <v>10</v>
      </c>
      <c r="O69" s="181">
        <v>20</v>
      </c>
      <c r="P69" s="181">
        <v>30</v>
      </c>
      <c r="Q69" s="181">
        <v>50</v>
      </c>
      <c r="R69" s="181">
        <v>100</v>
      </c>
      <c r="S69" s="181">
        <v>200</v>
      </c>
      <c r="T69" s="181">
        <v>300</v>
      </c>
      <c r="U69" s="181" t="s">
        <v>294</v>
      </c>
      <c r="V69" s="190"/>
      <c r="W69" s="191"/>
      <c r="X69" s="191"/>
      <c r="Y69" s="191"/>
      <c r="Z69" s="192"/>
    </row>
    <row r="70" spans="1:26" ht="18" thickBot="1">
      <c r="A70" s="130"/>
      <c r="B70" s="139"/>
      <c r="C70" s="140"/>
      <c r="D70" s="129"/>
      <c r="E70" s="129"/>
      <c r="F70" s="140"/>
      <c r="G70" s="173" t="s">
        <v>296</v>
      </c>
      <c r="H70" s="173">
        <v>0.7</v>
      </c>
      <c r="I70" s="181">
        <v>1</v>
      </c>
      <c r="J70" s="181">
        <v>1.7</v>
      </c>
      <c r="K70" s="181">
        <v>3</v>
      </c>
      <c r="L70" s="181">
        <v>4</v>
      </c>
      <c r="M70" s="181">
        <v>6</v>
      </c>
      <c r="N70" s="181">
        <v>10.199999999999999</v>
      </c>
      <c r="O70" s="181">
        <v>17.399999999999999</v>
      </c>
      <c r="P70" s="181">
        <v>23.7</v>
      </c>
      <c r="Q70" s="181">
        <v>35</v>
      </c>
      <c r="R70" s="181">
        <v>59.5</v>
      </c>
      <c r="S70" s="181">
        <v>101.2</v>
      </c>
      <c r="T70" s="181">
        <v>138</v>
      </c>
      <c r="U70" s="186" t="e">
        <f>1.7499*($C$5)^0.7658</f>
        <v>#REF!</v>
      </c>
      <c r="V70" s="190"/>
      <c r="W70" s="191"/>
      <c r="X70" s="191"/>
      <c r="Y70" s="191"/>
      <c r="Z70" s="192"/>
    </row>
    <row r="71" spans="1:26" ht="15" thickBot="1">
      <c r="A71" s="130"/>
      <c r="B71" s="139"/>
      <c r="C71" s="140"/>
      <c r="D71" s="129"/>
      <c r="E71" s="129"/>
      <c r="F71" s="140"/>
      <c r="G71" s="173" t="s">
        <v>320</v>
      </c>
      <c r="H71" s="174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  <c r="Z71" s="176"/>
    </row>
    <row r="72" spans="1:26" ht="15" thickBot="1">
      <c r="A72" s="130"/>
      <c r="B72" s="139"/>
      <c r="C72" s="140"/>
      <c r="D72" s="129"/>
      <c r="E72" s="129"/>
      <c r="F72" s="140"/>
      <c r="G72" s="173" t="s">
        <v>291</v>
      </c>
      <c r="H72" s="173" t="e">
        <f>IF(H74&lt;=$C$5,"X","O")</f>
        <v>#REF!</v>
      </c>
      <c r="I72" s="173" t="e">
        <f>IF(I74&lt;=$C$5,"X",IF(H74&gt;$C$5,"X","O"))</f>
        <v>#REF!</v>
      </c>
      <c r="J72" s="173" t="e">
        <f t="shared" ref="J72:T72" si="26">IF(J74&lt;=$C$5,"X",IF(I74&gt;$C$5,"X","O"))</f>
        <v>#REF!</v>
      </c>
      <c r="K72" s="173" t="e">
        <f t="shared" si="26"/>
        <v>#REF!</v>
      </c>
      <c r="L72" s="173" t="e">
        <f t="shared" si="26"/>
        <v>#REF!</v>
      </c>
      <c r="M72" s="173" t="e">
        <f t="shared" si="26"/>
        <v>#REF!</v>
      </c>
      <c r="N72" s="173" t="e">
        <f t="shared" si="26"/>
        <v>#REF!</v>
      </c>
      <c r="O72" s="173" t="e">
        <f t="shared" si="26"/>
        <v>#REF!</v>
      </c>
      <c r="P72" s="173" t="e">
        <f t="shared" si="26"/>
        <v>#REF!</v>
      </c>
      <c r="Q72" s="173" t="e">
        <f t="shared" si="26"/>
        <v>#REF!</v>
      </c>
      <c r="R72" s="173" t="e">
        <f t="shared" si="26"/>
        <v>#REF!</v>
      </c>
      <c r="S72" s="173" t="e">
        <f t="shared" si="26"/>
        <v>#REF!</v>
      </c>
      <c r="T72" s="173" t="e">
        <f t="shared" si="26"/>
        <v>#REF!</v>
      </c>
      <c r="U72" s="174"/>
      <c r="V72" s="175"/>
      <c r="W72" s="175"/>
      <c r="X72" s="175"/>
      <c r="Y72" s="175"/>
      <c r="Z72" s="176"/>
    </row>
    <row r="73" spans="1:26" ht="15" thickBot="1">
      <c r="A73" s="130"/>
      <c r="B73" s="139"/>
      <c r="C73" s="140"/>
      <c r="D73" s="129"/>
      <c r="E73" s="129"/>
      <c r="F73" s="140"/>
      <c r="G73" s="173" t="s">
        <v>292</v>
      </c>
      <c r="H73" s="173" t="e">
        <f>IF(I72="O","O","X")</f>
        <v>#REF!</v>
      </c>
      <c r="I73" s="173" t="e">
        <f t="shared" ref="I73:T73" si="27">IF(J72="O","O","X")</f>
        <v>#REF!</v>
      </c>
      <c r="J73" s="173" t="e">
        <f t="shared" si="27"/>
        <v>#REF!</v>
      </c>
      <c r="K73" s="173" t="e">
        <f t="shared" si="27"/>
        <v>#REF!</v>
      </c>
      <c r="L73" s="173" t="e">
        <f t="shared" si="27"/>
        <v>#REF!</v>
      </c>
      <c r="M73" s="173" t="e">
        <f t="shared" si="27"/>
        <v>#REF!</v>
      </c>
      <c r="N73" s="173" t="e">
        <f t="shared" si="27"/>
        <v>#REF!</v>
      </c>
      <c r="O73" s="173" t="e">
        <f t="shared" si="27"/>
        <v>#REF!</v>
      </c>
      <c r="P73" s="173" t="e">
        <f t="shared" si="27"/>
        <v>#REF!</v>
      </c>
      <c r="Q73" s="173" t="e">
        <f t="shared" si="27"/>
        <v>#REF!</v>
      </c>
      <c r="R73" s="173" t="e">
        <f t="shared" si="27"/>
        <v>#REF!</v>
      </c>
      <c r="S73" s="173" t="e">
        <f t="shared" si="27"/>
        <v>#REF!</v>
      </c>
      <c r="T73" s="173" t="str">
        <f t="shared" si="27"/>
        <v>X</v>
      </c>
      <c r="U73" s="174"/>
      <c r="V73" s="175"/>
      <c r="W73" s="175"/>
      <c r="X73" s="175"/>
      <c r="Y73" s="175"/>
      <c r="Z73" s="176"/>
    </row>
    <row r="74" spans="1:26" ht="15" thickBot="1">
      <c r="A74" s="130"/>
      <c r="B74" s="139"/>
      <c r="C74" s="140"/>
      <c r="D74" s="129"/>
      <c r="E74" s="129"/>
      <c r="F74" s="140"/>
      <c r="G74" s="173" t="s">
        <v>293</v>
      </c>
      <c r="H74" s="173">
        <v>0.3</v>
      </c>
      <c r="I74" s="181">
        <v>0.5</v>
      </c>
      <c r="J74" s="181">
        <v>1</v>
      </c>
      <c r="K74" s="181">
        <v>2</v>
      </c>
      <c r="L74" s="181">
        <v>3</v>
      </c>
      <c r="M74" s="181">
        <v>5</v>
      </c>
      <c r="N74" s="181">
        <v>10</v>
      </c>
      <c r="O74" s="181">
        <v>20</v>
      </c>
      <c r="P74" s="181">
        <v>30</v>
      </c>
      <c r="Q74" s="181">
        <v>50</v>
      </c>
      <c r="R74" s="181">
        <v>100</v>
      </c>
      <c r="S74" s="181">
        <v>200</v>
      </c>
      <c r="T74" s="181">
        <v>300</v>
      </c>
      <c r="U74" s="181" t="s">
        <v>294</v>
      </c>
      <c r="V74" s="190"/>
      <c r="W74" s="191"/>
      <c r="X74" s="191"/>
      <c r="Y74" s="191"/>
      <c r="Z74" s="192"/>
    </row>
    <row r="75" spans="1:26" ht="18" thickBot="1">
      <c r="A75" s="130"/>
      <c r="B75" s="139"/>
      <c r="C75" s="140"/>
      <c r="D75" s="129"/>
      <c r="E75" s="129"/>
      <c r="F75" s="140"/>
      <c r="G75" s="173" t="s">
        <v>296</v>
      </c>
      <c r="H75" s="173">
        <v>0.8</v>
      </c>
      <c r="I75" s="181">
        <v>1.1000000000000001</v>
      </c>
      <c r="J75" s="181">
        <v>1.9</v>
      </c>
      <c r="K75" s="181">
        <v>3.3</v>
      </c>
      <c r="L75" s="181">
        <v>4.5</v>
      </c>
      <c r="M75" s="181">
        <v>6.6</v>
      </c>
      <c r="N75" s="181">
        <v>11.2</v>
      </c>
      <c r="O75" s="181">
        <v>19</v>
      </c>
      <c r="P75" s="181">
        <v>26</v>
      </c>
      <c r="Q75" s="181">
        <v>38.5</v>
      </c>
      <c r="R75" s="181">
        <v>65.5</v>
      </c>
      <c r="S75" s="181">
        <v>111.3</v>
      </c>
      <c r="T75" s="181">
        <v>151.80000000000001</v>
      </c>
      <c r="U75" s="186" t="e">
        <f>1.9249*($C$5)^0.7658</f>
        <v>#REF!</v>
      </c>
      <c r="V75" s="190"/>
      <c r="W75" s="191"/>
      <c r="X75" s="191"/>
      <c r="Y75" s="191"/>
      <c r="Z75" s="192"/>
    </row>
    <row r="76" spans="1:26" ht="15" thickBot="1">
      <c r="A76" s="130"/>
      <c r="B76" s="139"/>
      <c r="C76" s="140"/>
      <c r="D76" s="129"/>
      <c r="E76" s="129"/>
      <c r="F76" s="140"/>
      <c r="G76" s="173" t="s">
        <v>321</v>
      </c>
      <c r="H76" s="174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  <c r="Z76" s="176"/>
    </row>
    <row r="77" spans="1:26" ht="15" thickBot="1">
      <c r="A77" s="130"/>
      <c r="B77" s="139"/>
      <c r="C77" s="140"/>
      <c r="D77" s="129"/>
      <c r="E77" s="129"/>
      <c r="F77" s="140"/>
      <c r="G77" s="173" t="s">
        <v>291</v>
      </c>
      <c r="H77" s="173" t="e">
        <f>IF(H79&lt;=$C$5,"X","O")</f>
        <v>#REF!</v>
      </c>
      <c r="I77" s="173" t="e">
        <f>IF(I79&lt;=$C$5,"X",IF(H79&gt;$C$5,"X","O"))</f>
        <v>#REF!</v>
      </c>
      <c r="J77" s="173" t="e">
        <f t="shared" ref="J77:U77" si="28">IF(J79&lt;=$C$5,"X",IF(I79&gt;$C$5,"X","O"))</f>
        <v>#REF!</v>
      </c>
      <c r="K77" s="173" t="e">
        <f t="shared" si="28"/>
        <v>#REF!</v>
      </c>
      <c r="L77" s="173" t="e">
        <f t="shared" si="28"/>
        <v>#REF!</v>
      </c>
      <c r="M77" s="173" t="e">
        <f t="shared" si="28"/>
        <v>#REF!</v>
      </c>
      <c r="N77" s="173" t="e">
        <f t="shared" si="28"/>
        <v>#REF!</v>
      </c>
      <c r="O77" s="173" t="e">
        <f t="shared" si="28"/>
        <v>#REF!</v>
      </c>
      <c r="P77" s="173" t="e">
        <f t="shared" si="28"/>
        <v>#REF!</v>
      </c>
      <c r="Q77" s="173" t="e">
        <f t="shared" si="28"/>
        <v>#REF!</v>
      </c>
      <c r="R77" s="173" t="e">
        <f t="shared" si="28"/>
        <v>#REF!</v>
      </c>
      <c r="S77" s="173" t="e">
        <f t="shared" si="28"/>
        <v>#REF!</v>
      </c>
      <c r="T77" s="173" t="e">
        <f t="shared" si="28"/>
        <v>#REF!</v>
      </c>
      <c r="U77" s="173" t="e">
        <f t="shared" si="28"/>
        <v>#REF!</v>
      </c>
      <c r="V77" s="190"/>
      <c r="W77" s="191"/>
      <c r="X77" s="191"/>
      <c r="Y77" s="191"/>
      <c r="Z77" s="192"/>
    </row>
    <row r="78" spans="1:26" ht="15" thickBot="1">
      <c r="A78" s="130"/>
      <c r="B78" s="139"/>
      <c r="C78" s="140"/>
      <c r="D78" s="129"/>
      <c r="E78" s="129"/>
      <c r="F78" s="140"/>
      <c r="G78" s="173" t="s">
        <v>292</v>
      </c>
      <c r="H78" s="173" t="e">
        <f>IF(I77="O","O","X")</f>
        <v>#REF!</v>
      </c>
      <c r="I78" s="173" t="e">
        <f t="shared" ref="I78:U78" si="29">IF(J77="O","O","X")</f>
        <v>#REF!</v>
      </c>
      <c r="J78" s="173" t="e">
        <f t="shared" si="29"/>
        <v>#REF!</v>
      </c>
      <c r="K78" s="173" t="e">
        <f t="shared" si="29"/>
        <v>#REF!</v>
      </c>
      <c r="L78" s="173" t="e">
        <f t="shared" si="29"/>
        <v>#REF!</v>
      </c>
      <c r="M78" s="173" t="e">
        <f t="shared" si="29"/>
        <v>#REF!</v>
      </c>
      <c r="N78" s="173" t="e">
        <f t="shared" si="29"/>
        <v>#REF!</v>
      </c>
      <c r="O78" s="173" t="e">
        <f t="shared" si="29"/>
        <v>#REF!</v>
      </c>
      <c r="P78" s="173" t="e">
        <f t="shared" si="29"/>
        <v>#REF!</v>
      </c>
      <c r="Q78" s="173" t="e">
        <f t="shared" si="29"/>
        <v>#REF!</v>
      </c>
      <c r="R78" s="173" t="e">
        <f t="shared" si="29"/>
        <v>#REF!</v>
      </c>
      <c r="S78" s="173" t="e">
        <f t="shared" si="29"/>
        <v>#REF!</v>
      </c>
      <c r="T78" s="173" t="e">
        <f t="shared" si="29"/>
        <v>#REF!</v>
      </c>
      <c r="U78" s="173" t="str">
        <f t="shared" si="29"/>
        <v>X</v>
      </c>
      <c r="V78" s="202"/>
      <c r="W78" s="190"/>
      <c r="X78" s="191"/>
      <c r="Y78" s="191"/>
      <c r="Z78" s="192"/>
    </row>
    <row r="79" spans="1:26" ht="15" thickBot="1">
      <c r="A79" s="130"/>
      <c r="B79" s="139"/>
      <c r="C79" s="140"/>
      <c r="D79" s="129"/>
      <c r="E79" s="129"/>
      <c r="F79" s="140"/>
      <c r="G79" s="173" t="s">
        <v>293</v>
      </c>
      <c r="H79" s="173">
        <v>0.3</v>
      </c>
      <c r="I79" s="181">
        <v>0.5</v>
      </c>
      <c r="J79" s="181">
        <v>1</v>
      </c>
      <c r="K79" s="181">
        <v>2</v>
      </c>
      <c r="L79" s="181">
        <v>3</v>
      </c>
      <c r="M79" s="181">
        <v>5</v>
      </c>
      <c r="N79" s="181">
        <v>10</v>
      </c>
      <c r="O79" s="181">
        <v>20</v>
      </c>
      <c r="P79" s="181">
        <v>30</v>
      </c>
      <c r="Q79" s="181">
        <v>50</v>
      </c>
      <c r="R79" s="181">
        <v>100</v>
      </c>
      <c r="S79" s="181">
        <v>200</v>
      </c>
      <c r="T79" s="181">
        <v>300</v>
      </c>
      <c r="U79" s="201">
        <v>500</v>
      </c>
      <c r="V79" s="181" t="s">
        <v>313</v>
      </c>
      <c r="W79" s="190"/>
      <c r="X79" s="191"/>
      <c r="Y79" s="191"/>
      <c r="Z79" s="192"/>
    </row>
    <row r="80" spans="1:26" ht="18" thickBot="1">
      <c r="A80" s="130"/>
      <c r="B80" s="139"/>
      <c r="C80" s="140"/>
      <c r="D80" s="129"/>
      <c r="E80" s="129"/>
      <c r="F80" s="140"/>
      <c r="G80" s="173" t="s">
        <v>296</v>
      </c>
      <c r="H80" s="173">
        <v>0.8</v>
      </c>
      <c r="I80" s="181">
        <v>1.2</v>
      </c>
      <c r="J80" s="181">
        <v>2.1</v>
      </c>
      <c r="K80" s="181">
        <v>3.6</v>
      </c>
      <c r="L80" s="181">
        <v>4.9000000000000004</v>
      </c>
      <c r="M80" s="181">
        <v>7.3</v>
      </c>
      <c r="N80" s="181">
        <v>12.3</v>
      </c>
      <c r="O80" s="181">
        <v>21</v>
      </c>
      <c r="P80" s="181">
        <v>28.6</v>
      </c>
      <c r="Q80" s="181">
        <v>42.4</v>
      </c>
      <c r="R80" s="181">
        <v>72</v>
      </c>
      <c r="S80" s="181">
        <v>122.4</v>
      </c>
      <c r="T80" s="181">
        <v>167</v>
      </c>
      <c r="U80" s="201">
        <v>247</v>
      </c>
      <c r="V80" s="186" t="e">
        <f>2.1174*($C$5)^0.7658</f>
        <v>#REF!</v>
      </c>
      <c r="W80" s="190"/>
      <c r="X80" s="191"/>
      <c r="Y80" s="191"/>
      <c r="Z80" s="192"/>
    </row>
    <row r="81" spans="1:26" ht="15" thickBot="1">
      <c r="A81" s="130"/>
      <c r="B81" s="139"/>
      <c r="C81" s="140"/>
      <c r="D81" s="129"/>
      <c r="E81" s="129"/>
      <c r="F81" s="140"/>
      <c r="G81" s="365" t="s">
        <v>322</v>
      </c>
      <c r="H81" s="366"/>
      <c r="I81" s="366"/>
      <c r="J81" s="366"/>
      <c r="K81" s="366"/>
      <c r="L81" s="366"/>
      <c r="M81" s="366"/>
      <c r="N81" s="366"/>
      <c r="O81" s="366"/>
      <c r="P81" s="366"/>
      <c r="Q81" s="366"/>
      <c r="R81" s="366"/>
      <c r="S81" s="366"/>
      <c r="T81" s="366"/>
      <c r="U81" s="366"/>
      <c r="V81" s="366"/>
      <c r="W81" s="366"/>
      <c r="X81" s="366"/>
      <c r="Y81" s="366"/>
      <c r="Z81" s="367"/>
    </row>
    <row r="82" spans="1:26" ht="15" thickBot="1">
      <c r="A82" s="130"/>
      <c r="B82" s="139"/>
      <c r="C82" s="140"/>
      <c r="D82" s="129"/>
      <c r="E82" s="129"/>
      <c r="F82" s="140"/>
      <c r="G82" s="173" t="s">
        <v>323</v>
      </c>
      <c r="H82" s="174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6"/>
    </row>
    <row r="83" spans="1:26" ht="15" thickBot="1">
      <c r="A83" s="130"/>
      <c r="B83" s="139"/>
      <c r="C83" s="140"/>
      <c r="D83" s="129"/>
      <c r="E83" s="129"/>
      <c r="F83" s="140"/>
      <c r="G83" s="173" t="s">
        <v>291</v>
      </c>
      <c r="H83" s="173" t="e">
        <f>IF(H85&lt;=$C$5,"X","O")</f>
        <v>#REF!</v>
      </c>
      <c r="I83" s="173" t="e">
        <f>IF(I85&lt;=$C$5,"X",IF(H85&gt;$C$5,"X","O"))</f>
        <v>#REF!</v>
      </c>
      <c r="J83" s="173" t="e">
        <f t="shared" ref="J83:S83" si="30">IF(J85&lt;=$C$5,"X",IF(I85&gt;$C$5,"X","O"))</f>
        <v>#REF!</v>
      </c>
      <c r="K83" s="173" t="e">
        <f t="shared" si="30"/>
        <v>#REF!</v>
      </c>
      <c r="L83" s="173" t="e">
        <f t="shared" si="30"/>
        <v>#REF!</v>
      </c>
      <c r="M83" s="173" t="e">
        <f t="shared" si="30"/>
        <v>#REF!</v>
      </c>
      <c r="N83" s="173" t="e">
        <f t="shared" si="30"/>
        <v>#REF!</v>
      </c>
      <c r="O83" s="173" t="e">
        <f t="shared" si="30"/>
        <v>#REF!</v>
      </c>
      <c r="P83" s="173" t="e">
        <f t="shared" si="30"/>
        <v>#REF!</v>
      </c>
      <c r="Q83" s="173" t="e">
        <f t="shared" si="30"/>
        <v>#REF!</v>
      </c>
      <c r="R83" s="173" t="e">
        <f t="shared" si="30"/>
        <v>#REF!</v>
      </c>
      <c r="S83" s="173" t="e">
        <f t="shared" si="30"/>
        <v>#REF!</v>
      </c>
      <c r="T83" s="174"/>
      <c r="U83" s="175"/>
      <c r="V83" s="175"/>
      <c r="W83" s="175"/>
      <c r="X83" s="175"/>
      <c r="Y83" s="175"/>
      <c r="Z83" s="176"/>
    </row>
    <row r="84" spans="1:26" ht="15" thickBot="1">
      <c r="A84" s="130"/>
      <c r="B84" s="139"/>
      <c r="C84" s="140"/>
      <c r="D84" s="129"/>
      <c r="E84" s="129"/>
      <c r="F84" s="140"/>
      <c r="G84" s="173" t="s">
        <v>292</v>
      </c>
      <c r="H84" s="173" t="e">
        <f>IF(I83="O","O","X")</f>
        <v>#REF!</v>
      </c>
      <c r="I84" s="173" t="e">
        <f t="shared" ref="I84:S84" si="31">IF(J83="O","O","X")</f>
        <v>#REF!</v>
      </c>
      <c r="J84" s="173" t="e">
        <f t="shared" si="31"/>
        <v>#REF!</v>
      </c>
      <c r="K84" s="173" t="e">
        <f t="shared" si="31"/>
        <v>#REF!</v>
      </c>
      <c r="L84" s="173" t="e">
        <f t="shared" si="31"/>
        <v>#REF!</v>
      </c>
      <c r="M84" s="173" t="e">
        <f t="shared" si="31"/>
        <v>#REF!</v>
      </c>
      <c r="N84" s="173" t="e">
        <f t="shared" si="31"/>
        <v>#REF!</v>
      </c>
      <c r="O84" s="173" t="e">
        <f t="shared" si="31"/>
        <v>#REF!</v>
      </c>
      <c r="P84" s="173" t="e">
        <f t="shared" si="31"/>
        <v>#REF!</v>
      </c>
      <c r="Q84" s="173" t="e">
        <f t="shared" si="31"/>
        <v>#REF!</v>
      </c>
      <c r="R84" s="173" t="e">
        <f t="shared" si="31"/>
        <v>#REF!</v>
      </c>
      <c r="S84" s="173" t="str">
        <f t="shared" si="31"/>
        <v>X</v>
      </c>
      <c r="T84" s="174"/>
      <c r="U84" s="175"/>
      <c r="V84" s="175"/>
      <c r="W84" s="175"/>
      <c r="X84" s="175"/>
      <c r="Y84" s="175"/>
      <c r="Z84" s="176"/>
    </row>
    <row r="85" spans="1:26" ht="15" thickBot="1">
      <c r="A85" s="130"/>
      <c r="B85" s="139"/>
      <c r="C85" s="140"/>
      <c r="D85" s="129"/>
      <c r="E85" s="129"/>
      <c r="F85" s="140"/>
      <c r="G85" s="173" t="s">
        <v>293</v>
      </c>
      <c r="H85" s="173">
        <v>100</v>
      </c>
      <c r="I85" s="181">
        <v>200</v>
      </c>
      <c r="J85" s="181">
        <v>300</v>
      </c>
      <c r="K85" s="181">
        <v>400</v>
      </c>
      <c r="L85" s="181">
        <v>500</v>
      </c>
      <c r="M85" s="181">
        <v>600</v>
      </c>
      <c r="N85" s="181">
        <v>700</v>
      </c>
      <c r="O85" s="181">
        <v>800</v>
      </c>
      <c r="P85" s="181">
        <v>900</v>
      </c>
      <c r="Q85" s="181">
        <v>1000</v>
      </c>
      <c r="R85" s="181">
        <v>2000</v>
      </c>
      <c r="S85" s="181">
        <v>3000</v>
      </c>
      <c r="T85" s="181" t="s">
        <v>324</v>
      </c>
      <c r="U85" s="203"/>
      <c r="V85" s="204"/>
      <c r="W85" s="204"/>
      <c r="X85" s="204"/>
      <c r="Y85" s="204"/>
      <c r="Z85" s="205"/>
    </row>
    <row r="86" spans="1:26" ht="18" thickBot="1">
      <c r="A86" s="130"/>
      <c r="B86" s="139"/>
      <c r="C86" s="140"/>
      <c r="D86" s="129"/>
      <c r="E86" s="129"/>
      <c r="F86" s="140"/>
      <c r="G86" s="173" t="s">
        <v>296</v>
      </c>
      <c r="H86" s="173">
        <v>63.4</v>
      </c>
      <c r="I86" s="181">
        <v>107.9</v>
      </c>
      <c r="J86" s="181">
        <v>147.19999999999999</v>
      </c>
      <c r="K86" s="181">
        <v>183.5</v>
      </c>
      <c r="L86" s="181">
        <v>217.7</v>
      </c>
      <c r="M86" s="181">
        <v>250.3</v>
      </c>
      <c r="N86" s="181">
        <v>281.7</v>
      </c>
      <c r="O86" s="181">
        <v>312</v>
      </c>
      <c r="P86" s="181">
        <v>341.4</v>
      </c>
      <c r="Q86" s="181">
        <v>370.1</v>
      </c>
      <c r="R86" s="181">
        <v>629.4</v>
      </c>
      <c r="S86" s="181">
        <v>858.6</v>
      </c>
      <c r="T86" s="186" t="e">
        <f>1.8665*($C$5)^0.7658</f>
        <v>#REF!</v>
      </c>
      <c r="U86" s="203"/>
      <c r="V86" s="204"/>
      <c r="W86" s="204"/>
      <c r="X86" s="204"/>
      <c r="Y86" s="204"/>
      <c r="Z86" s="205"/>
    </row>
    <row r="87" spans="1:26" ht="15" thickBot="1">
      <c r="A87" s="130"/>
      <c r="B87" s="139"/>
      <c r="C87" s="140"/>
      <c r="D87" s="129"/>
      <c r="E87" s="129"/>
      <c r="F87" s="140"/>
      <c r="G87" s="365" t="s">
        <v>325</v>
      </c>
      <c r="H87" s="366"/>
      <c r="I87" s="366"/>
      <c r="J87" s="366"/>
      <c r="K87" s="366"/>
      <c r="L87" s="366"/>
      <c r="M87" s="366"/>
      <c r="N87" s="366"/>
      <c r="O87" s="366"/>
      <c r="P87" s="366"/>
      <c r="Q87" s="366"/>
      <c r="R87" s="366"/>
      <c r="S87" s="366"/>
      <c r="T87" s="366"/>
      <c r="U87" s="366"/>
      <c r="V87" s="366"/>
      <c r="W87" s="366"/>
      <c r="X87" s="366"/>
      <c r="Y87" s="366"/>
      <c r="Z87" s="367"/>
    </row>
    <row r="88" spans="1:26" ht="15" thickBot="1">
      <c r="A88" s="130"/>
      <c r="B88" s="139"/>
      <c r="C88" s="140"/>
      <c r="D88" s="129"/>
      <c r="E88" s="129"/>
      <c r="F88" s="140"/>
      <c r="G88" s="173" t="s">
        <v>326</v>
      </c>
      <c r="H88" s="174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6"/>
    </row>
    <row r="89" spans="1:26" ht="15" thickBot="1">
      <c r="A89" s="130"/>
      <c r="B89" s="139"/>
      <c r="C89" s="140"/>
      <c r="D89" s="129"/>
      <c r="E89" s="129"/>
      <c r="F89" s="140"/>
      <c r="G89" s="173" t="s">
        <v>291</v>
      </c>
      <c r="H89" s="173" t="e">
        <f>IF(H91&lt;=$C$5,"X","O")</f>
        <v>#REF!</v>
      </c>
      <c r="I89" s="173" t="e">
        <f>IF(I91&lt;=$C$5,"X",IF(H91&gt;$C$5,"X","O"))</f>
        <v>#REF!</v>
      </c>
      <c r="J89" s="173" t="e">
        <f t="shared" ref="J89:R89" si="32">IF(J91&lt;=$C$5,"X",IF(I91&gt;$C$5,"X","O"))</f>
        <v>#REF!</v>
      </c>
      <c r="K89" s="173" t="e">
        <f t="shared" si="32"/>
        <v>#REF!</v>
      </c>
      <c r="L89" s="173" t="e">
        <f t="shared" si="32"/>
        <v>#REF!</v>
      </c>
      <c r="M89" s="173" t="e">
        <f t="shared" si="32"/>
        <v>#REF!</v>
      </c>
      <c r="N89" s="173" t="e">
        <f t="shared" si="32"/>
        <v>#REF!</v>
      </c>
      <c r="O89" s="173" t="e">
        <f t="shared" si="32"/>
        <v>#REF!</v>
      </c>
      <c r="P89" s="173" t="e">
        <f t="shared" si="32"/>
        <v>#REF!</v>
      </c>
      <c r="Q89" s="173" t="e">
        <f t="shared" si="32"/>
        <v>#REF!</v>
      </c>
      <c r="R89" s="173" t="e">
        <f t="shared" si="32"/>
        <v>#REF!</v>
      </c>
      <c r="S89" s="174"/>
      <c r="T89" s="175"/>
      <c r="U89" s="175"/>
      <c r="V89" s="175"/>
      <c r="W89" s="175"/>
      <c r="X89" s="175"/>
      <c r="Y89" s="175"/>
      <c r="Z89" s="176"/>
    </row>
    <row r="90" spans="1:26" ht="15" thickBot="1">
      <c r="A90" s="130"/>
      <c r="B90" s="139"/>
      <c r="C90" s="140"/>
      <c r="D90" s="129"/>
      <c r="E90" s="129"/>
      <c r="F90" s="140"/>
      <c r="G90" s="173" t="s">
        <v>292</v>
      </c>
      <c r="H90" s="173" t="e">
        <f>IF(I89="O","O","X")</f>
        <v>#REF!</v>
      </c>
      <c r="I90" s="173" t="e">
        <f t="shared" ref="I90:R90" si="33">IF(J89="O","O","X")</f>
        <v>#REF!</v>
      </c>
      <c r="J90" s="173" t="e">
        <f t="shared" si="33"/>
        <v>#REF!</v>
      </c>
      <c r="K90" s="173" t="e">
        <f t="shared" si="33"/>
        <v>#REF!</v>
      </c>
      <c r="L90" s="173" t="e">
        <f t="shared" si="33"/>
        <v>#REF!</v>
      </c>
      <c r="M90" s="173" t="e">
        <f t="shared" si="33"/>
        <v>#REF!</v>
      </c>
      <c r="N90" s="173" t="e">
        <f t="shared" si="33"/>
        <v>#REF!</v>
      </c>
      <c r="O90" s="173" t="e">
        <f t="shared" si="33"/>
        <v>#REF!</v>
      </c>
      <c r="P90" s="173" t="e">
        <f t="shared" si="33"/>
        <v>#REF!</v>
      </c>
      <c r="Q90" s="173" t="e">
        <f t="shared" si="33"/>
        <v>#REF!</v>
      </c>
      <c r="R90" s="173" t="str">
        <f t="shared" si="33"/>
        <v>X</v>
      </c>
      <c r="S90" s="174"/>
      <c r="T90" s="175"/>
      <c r="U90" s="175"/>
      <c r="V90" s="175"/>
      <c r="W90" s="175"/>
      <c r="X90" s="175"/>
      <c r="Y90" s="175"/>
      <c r="Z90" s="176"/>
    </row>
    <row r="91" spans="1:26" ht="15" thickBot="1">
      <c r="A91" s="130"/>
      <c r="B91" s="139"/>
      <c r="C91" s="140"/>
      <c r="D91" s="129"/>
      <c r="E91" s="129"/>
      <c r="F91" s="140"/>
      <c r="G91" s="173" t="s">
        <v>293</v>
      </c>
      <c r="H91" s="173">
        <v>0.3</v>
      </c>
      <c r="I91" s="181">
        <v>0.5</v>
      </c>
      <c r="J91" s="181">
        <v>1</v>
      </c>
      <c r="K91" s="181">
        <v>2</v>
      </c>
      <c r="L91" s="181">
        <v>3</v>
      </c>
      <c r="M91" s="181">
        <v>5</v>
      </c>
      <c r="N91" s="181">
        <v>10</v>
      </c>
      <c r="O91" s="181">
        <v>20</v>
      </c>
      <c r="P91" s="181">
        <v>30</v>
      </c>
      <c r="Q91" s="181">
        <v>50</v>
      </c>
      <c r="R91" s="181">
        <v>100</v>
      </c>
      <c r="S91" s="181" t="s">
        <v>310</v>
      </c>
      <c r="T91" s="206"/>
      <c r="U91" s="207"/>
      <c r="V91" s="207"/>
      <c r="W91" s="207"/>
      <c r="X91" s="207"/>
      <c r="Y91" s="207"/>
      <c r="Z91" s="208"/>
    </row>
    <row r="92" spans="1:26" ht="18" thickBot="1">
      <c r="A92" s="130"/>
      <c r="B92" s="139"/>
      <c r="C92" s="140"/>
      <c r="D92" s="129"/>
      <c r="E92" s="129"/>
      <c r="F92" s="140"/>
      <c r="G92" s="173" t="s">
        <v>296</v>
      </c>
      <c r="H92" s="173">
        <v>0.7</v>
      </c>
      <c r="I92" s="181">
        <v>1</v>
      </c>
      <c r="J92" s="181">
        <v>1.7</v>
      </c>
      <c r="K92" s="181">
        <v>3</v>
      </c>
      <c r="L92" s="181">
        <v>4</v>
      </c>
      <c r="M92" s="181">
        <v>6</v>
      </c>
      <c r="N92" s="181">
        <v>10.199999999999999</v>
      </c>
      <c r="O92" s="181">
        <v>17.399999999999999</v>
      </c>
      <c r="P92" s="181">
        <v>23.7</v>
      </c>
      <c r="Q92" s="181">
        <v>35</v>
      </c>
      <c r="R92" s="181">
        <v>59.5</v>
      </c>
      <c r="S92" s="186" t="e">
        <f>1.74991*($C$5)^0.7658</f>
        <v>#REF!</v>
      </c>
      <c r="T92" s="206"/>
      <c r="U92" s="207"/>
      <c r="V92" s="207"/>
      <c r="W92" s="207"/>
      <c r="X92" s="207"/>
      <c r="Y92" s="207"/>
      <c r="Z92" s="208"/>
    </row>
    <row r="93" spans="1:26" ht="15" thickBot="1">
      <c r="A93" s="130"/>
      <c r="B93" s="139"/>
      <c r="C93" s="140"/>
      <c r="D93" s="129"/>
      <c r="E93" s="129"/>
      <c r="F93" s="140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9"/>
      <c r="V93" s="129"/>
      <c r="W93" s="129"/>
    </row>
    <row r="94" spans="1:26" ht="15" thickBot="1">
      <c r="A94" s="130"/>
      <c r="B94" s="139"/>
      <c r="C94" s="140"/>
      <c r="D94" s="129"/>
      <c r="E94" s="129"/>
      <c r="F94" s="140"/>
      <c r="G94" s="166" t="s">
        <v>327</v>
      </c>
      <c r="H94" s="209" t="e">
        <f>IF($C$5&gt;T7,"초과","직선보간법")</f>
        <v>#REF!</v>
      </c>
      <c r="I94" s="210" t="e">
        <f>VLOOKUP(C6,G94:H110,2,0)</f>
        <v>#N/A</v>
      </c>
      <c r="J94" s="152"/>
      <c r="K94" s="211"/>
    </row>
    <row r="95" spans="1:26">
      <c r="A95" s="130"/>
      <c r="B95" s="139"/>
      <c r="C95" s="140"/>
      <c r="D95" s="129"/>
      <c r="E95" s="129"/>
      <c r="F95" s="140"/>
      <c r="G95" s="166" t="s">
        <v>328</v>
      </c>
      <c r="H95" s="212" t="e">
        <f>IF($C$5&gt;S12,"초과","직선보간법")</f>
        <v>#REF!</v>
      </c>
      <c r="I95" s="152"/>
      <c r="J95" s="152"/>
      <c r="K95" s="140"/>
    </row>
    <row r="96" spans="1:26">
      <c r="A96" s="130"/>
      <c r="B96" s="139"/>
      <c r="C96" s="140"/>
      <c r="D96" s="129"/>
      <c r="E96" s="129"/>
      <c r="F96" s="140"/>
      <c r="G96" s="166" t="s">
        <v>329</v>
      </c>
      <c r="H96" s="212" t="e">
        <f>IF($C$5&gt;S17,"초과","직선보간법")</f>
        <v>#REF!</v>
      </c>
      <c r="I96" s="152"/>
      <c r="J96" s="152"/>
      <c r="K96" s="129"/>
    </row>
    <row r="97" spans="1:31">
      <c r="A97" s="130"/>
      <c r="B97" s="139"/>
      <c r="C97" s="140"/>
      <c r="D97" s="129"/>
      <c r="E97" s="129"/>
      <c r="F97" s="140"/>
      <c r="G97" s="166" t="s">
        <v>330</v>
      </c>
      <c r="H97" s="212" t="e">
        <f>IF($C$5&gt;Y22,"초과","직선보간법")</f>
        <v>#REF!</v>
      </c>
      <c r="I97" s="152"/>
      <c r="J97" s="152"/>
      <c r="K97" s="152"/>
    </row>
    <row r="98" spans="1:31">
      <c r="A98" s="130"/>
      <c r="B98" s="139"/>
      <c r="C98" s="140"/>
      <c r="D98" s="129"/>
      <c r="E98" s="129"/>
      <c r="F98" s="140"/>
      <c r="G98" s="166" t="s">
        <v>331</v>
      </c>
      <c r="H98" s="212" t="e">
        <f>IF($C$5&gt;S27,"초과","직선보간법")</f>
        <v>#REF!</v>
      </c>
      <c r="I98" s="152"/>
      <c r="J98" s="152"/>
      <c r="K98" s="152"/>
    </row>
    <row r="99" spans="1:31">
      <c r="A99" s="130"/>
      <c r="B99" s="139"/>
      <c r="C99" s="140"/>
      <c r="D99" s="129"/>
      <c r="E99" s="129"/>
      <c r="F99" s="140"/>
      <c r="G99" s="166" t="s">
        <v>332</v>
      </c>
      <c r="H99" s="212" t="e">
        <f>IF($C$5&gt;T32,"초과","직선보간법")</f>
        <v>#REF!</v>
      </c>
      <c r="I99" s="152"/>
      <c r="J99" s="152"/>
      <c r="K99" s="152"/>
    </row>
    <row r="100" spans="1:31">
      <c r="A100" s="130"/>
      <c r="B100" s="139"/>
      <c r="C100" s="140"/>
      <c r="D100" s="129"/>
      <c r="E100" s="129"/>
      <c r="F100" s="140"/>
      <c r="G100" s="166" t="s">
        <v>333</v>
      </c>
      <c r="H100" s="212" t="e">
        <f>IF($C$5&gt;S37,"초과","직선보간법")</f>
        <v>#REF!</v>
      </c>
      <c r="I100" s="152"/>
      <c r="J100" s="152"/>
      <c r="K100" s="152"/>
    </row>
    <row r="101" spans="1:31">
      <c r="A101" s="130"/>
      <c r="B101" s="139"/>
      <c r="C101" s="140"/>
      <c r="D101" s="129"/>
      <c r="E101" s="129"/>
      <c r="F101" s="140"/>
      <c r="G101" s="166" t="s">
        <v>334</v>
      </c>
      <c r="H101" s="212" t="e">
        <f>IF($C$5&gt;R42,"초과","직선보간법")</f>
        <v>#REF!</v>
      </c>
      <c r="I101" s="152"/>
      <c r="J101" s="152"/>
      <c r="K101" s="152"/>
    </row>
    <row r="102" spans="1:31">
      <c r="A102" s="130"/>
      <c r="B102" s="139"/>
      <c r="C102" s="140"/>
      <c r="D102" s="129"/>
      <c r="E102" s="129"/>
      <c r="F102" s="140"/>
      <c r="G102" s="166" t="s">
        <v>335</v>
      </c>
      <c r="H102" s="212" t="e">
        <f>IF($C$5&gt;U48,"초과","직선보간법")</f>
        <v>#REF!</v>
      </c>
      <c r="I102" s="152"/>
      <c r="J102" s="152"/>
      <c r="K102" s="152"/>
    </row>
    <row r="103" spans="1:31">
      <c r="A103" s="130"/>
      <c r="B103" s="139"/>
      <c r="C103" s="140"/>
      <c r="D103" s="129"/>
      <c r="E103" s="129"/>
      <c r="F103" s="140"/>
      <c r="G103" s="166" t="s">
        <v>336</v>
      </c>
      <c r="H103" s="212" t="e">
        <f>IF($C$5&gt;Q53,"초과","직선보간법")</f>
        <v>#REF!</v>
      </c>
      <c r="I103" s="152"/>
      <c r="J103" s="152"/>
      <c r="K103" s="152"/>
    </row>
    <row r="104" spans="1:31">
      <c r="A104" s="130"/>
      <c r="B104" s="139"/>
      <c r="C104" s="140"/>
      <c r="D104" s="129"/>
      <c r="E104" s="129"/>
      <c r="F104" s="140"/>
      <c r="G104" s="166" t="s">
        <v>337</v>
      </c>
      <c r="H104" s="212" t="e">
        <f>IF($C$5&gt;U59,"초과","직선보간법")</f>
        <v>#REF!</v>
      </c>
      <c r="I104" s="152"/>
      <c r="J104" s="152"/>
      <c r="K104" s="152"/>
    </row>
    <row r="105" spans="1:31">
      <c r="A105" s="130"/>
      <c r="B105" s="139"/>
      <c r="C105" s="140"/>
      <c r="D105" s="129"/>
      <c r="E105" s="129"/>
      <c r="F105" s="140"/>
      <c r="G105" s="166" t="s">
        <v>338</v>
      </c>
      <c r="H105" s="212" t="e">
        <f>IF($C$5&gt;U64,"초과","직선보간법")</f>
        <v>#REF!</v>
      </c>
      <c r="I105" s="152"/>
      <c r="J105" s="152"/>
      <c r="K105" s="152"/>
    </row>
    <row r="106" spans="1:31">
      <c r="A106" s="130"/>
      <c r="B106" s="139"/>
      <c r="C106" s="140"/>
      <c r="D106" s="129"/>
      <c r="E106" s="129"/>
      <c r="F106" s="140"/>
      <c r="G106" s="166" t="s">
        <v>339</v>
      </c>
      <c r="H106" s="212" t="e">
        <f>IF($C$5&gt;T69,"초과","직선보간법")</f>
        <v>#REF!</v>
      </c>
      <c r="I106" s="152"/>
      <c r="J106" s="152"/>
      <c r="K106" s="152"/>
    </row>
    <row r="107" spans="1:31">
      <c r="A107" s="130"/>
      <c r="B107" s="139"/>
      <c r="C107" s="140"/>
      <c r="D107" s="129"/>
      <c r="E107" s="129"/>
      <c r="F107" s="140"/>
      <c r="G107" s="166" t="s">
        <v>340</v>
      </c>
      <c r="H107" s="212" t="e">
        <f>IF($C$5&gt;T74,"초과","직선보간법")</f>
        <v>#REF!</v>
      </c>
      <c r="I107" s="152"/>
      <c r="J107" s="152"/>
      <c r="K107" s="152"/>
    </row>
    <row r="108" spans="1:31">
      <c r="A108" s="130"/>
      <c r="B108" s="139"/>
      <c r="C108" s="140"/>
      <c r="D108" s="129"/>
      <c r="E108" s="129"/>
      <c r="F108" s="140"/>
      <c r="G108" s="166" t="s">
        <v>341</v>
      </c>
      <c r="H108" s="212" t="e">
        <f>IF($C$5&gt;U79,"초과","직선보간법")</f>
        <v>#REF!</v>
      </c>
      <c r="I108" s="152"/>
      <c r="J108" s="152"/>
      <c r="K108" s="152"/>
    </row>
    <row r="109" spans="1:31">
      <c r="A109" s="130"/>
      <c r="B109" s="139"/>
      <c r="C109" s="140"/>
      <c r="D109" s="129"/>
      <c r="E109" s="129"/>
      <c r="F109" s="140"/>
      <c r="G109" s="166" t="s">
        <v>342</v>
      </c>
      <c r="H109" s="212" t="e">
        <f>IF($C$5&gt;S85,"초과","직선보간법")</f>
        <v>#REF!</v>
      </c>
      <c r="I109" s="152"/>
      <c r="J109" s="152"/>
      <c r="K109" s="152"/>
    </row>
    <row r="110" spans="1:31">
      <c r="A110" s="130"/>
      <c r="B110" s="139"/>
      <c r="C110" s="140"/>
      <c r="D110" s="129"/>
      <c r="E110" s="129"/>
      <c r="F110" s="140"/>
      <c r="G110" s="166" t="s">
        <v>343</v>
      </c>
      <c r="H110" s="212" t="e">
        <f>IF($C$5&gt;R91,"초과","직선보간법")</f>
        <v>#REF!</v>
      </c>
      <c r="I110" s="152"/>
      <c r="J110" s="152"/>
      <c r="K110" s="152"/>
    </row>
    <row r="111" spans="1:31">
      <c r="A111" s="130"/>
      <c r="B111" s="139"/>
      <c r="C111" s="140"/>
      <c r="D111" s="140"/>
      <c r="E111" s="140"/>
      <c r="F111" s="140"/>
      <c r="G111" s="152"/>
      <c r="H111" s="152"/>
      <c r="I111" s="152"/>
      <c r="J111" s="152"/>
      <c r="K111" s="152"/>
    </row>
    <row r="112" spans="1:31">
      <c r="D112" s="130"/>
      <c r="E112" s="130"/>
      <c r="F112" s="130"/>
      <c r="G112" s="152"/>
      <c r="H112" s="152"/>
      <c r="I112" s="152"/>
      <c r="J112" s="152"/>
      <c r="K112" s="152"/>
      <c r="AA112" s="164"/>
      <c r="AB112" s="164"/>
      <c r="AC112" s="164"/>
      <c r="AD112" s="164"/>
      <c r="AE112" s="164"/>
    </row>
    <row r="113" spans="4:31">
      <c r="D113" s="130"/>
      <c r="E113" s="130"/>
      <c r="F113" s="130"/>
      <c r="AA113" s="164"/>
      <c r="AB113" s="164"/>
      <c r="AC113" s="164"/>
      <c r="AD113" s="164"/>
      <c r="AE113" s="164"/>
    </row>
    <row r="114" spans="4:31">
      <c r="D114" s="130"/>
      <c r="E114" s="130"/>
      <c r="F114" s="130"/>
      <c r="AA114" s="164"/>
      <c r="AB114" s="164"/>
      <c r="AC114" s="164"/>
      <c r="AD114" s="164"/>
      <c r="AE114" s="164"/>
    </row>
    <row r="115" spans="4:31">
      <c r="AA115" s="164"/>
      <c r="AB115" s="164"/>
      <c r="AC115" s="164"/>
      <c r="AD115" s="164"/>
      <c r="AE115" s="164"/>
    </row>
    <row r="116" spans="4:31">
      <c r="D116" s="129"/>
      <c r="E116" s="129"/>
      <c r="F116" s="129"/>
      <c r="AA116" s="164"/>
      <c r="AB116" s="164"/>
      <c r="AC116" s="164"/>
      <c r="AD116" s="164"/>
      <c r="AE116" s="164"/>
    </row>
    <row r="117" spans="4:31">
      <c r="AA117" s="164"/>
      <c r="AB117" s="164"/>
      <c r="AC117" s="164"/>
      <c r="AD117" s="164"/>
      <c r="AE117" s="164"/>
    </row>
    <row r="118" spans="4:31">
      <c r="AA118" s="164"/>
      <c r="AB118" s="164"/>
      <c r="AC118" s="164"/>
      <c r="AD118" s="164"/>
      <c r="AE118" s="164"/>
    </row>
    <row r="119" spans="4:31">
      <c r="AA119" s="164"/>
      <c r="AB119" s="164"/>
      <c r="AC119" s="164"/>
      <c r="AD119" s="164"/>
      <c r="AE119" s="164"/>
    </row>
    <row r="120" spans="4:31">
      <c r="AA120" s="164"/>
      <c r="AB120" s="164"/>
      <c r="AC120" s="164"/>
      <c r="AD120" s="164"/>
      <c r="AE120" s="164"/>
    </row>
    <row r="121" spans="4:31">
      <c r="AA121" s="164"/>
      <c r="AB121" s="164"/>
      <c r="AC121" s="164"/>
      <c r="AD121" s="164"/>
      <c r="AE121" s="164"/>
    </row>
    <row r="122" spans="4:31">
      <c r="AA122" s="164"/>
      <c r="AB122" s="164"/>
      <c r="AC122" s="164"/>
      <c r="AD122" s="164"/>
      <c r="AE122" s="164"/>
    </row>
    <row r="123" spans="4:31">
      <c r="AA123" s="164"/>
      <c r="AB123" s="164"/>
      <c r="AC123" s="164"/>
      <c r="AD123" s="164"/>
      <c r="AE123" s="164"/>
    </row>
    <row r="124" spans="4:31">
      <c r="AA124" s="164"/>
      <c r="AB124" s="164"/>
      <c r="AC124" s="164"/>
      <c r="AD124" s="164"/>
      <c r="AE124" s="164"/>
    </row>
    <row r="125" spans="4:31">
      <c r="AA125" s="164"/>
      <c r="AB125" s="164"/>
      <c r="AC125" s="164"/>
      <c r="AD125" s="164"/>
      <c r="AE125" s="164"/>
    </row>
    <row r="126" spans="4:31">
      <c r="AA126" s="164"/>
      <c r="AB126" s="164"/>
      <c r="AC126" s="164"/>
      <c r="AD126" s="164"/>
      <c r="AE126" s="164"/>
    </row>
    <row r="127" spans="4:31">
      <c r="AA127" s="164"/>
      <c r="AB127" s="164"/>
      <c r="AC127" s="164"/>
      <c r="AD127" s="164"/>
      <c r="AE127" s="164"/>
    </row>
    <row r="128" spans="4:31">
      <c r="AA128" s="164"/>
      <c r="AB128" s="164"/>
      <c r="AC128" s="164"/>
      <c r="AD128" s="164"/>
      <c r="AE128" s="164"/>
    </row>
    <row r="129" spans="27:31">
      <c r="AA129" s="164"/>
      <c r="AB129" s="164"/>
      <c r="AC129" s="164"/>
      <c r="AD129" s="164"/>
      <c r="AE129" s="164"/>
    </row>
    <row r="130" spans="27:31">
      <c r="AA130" s="164"/>
      <c r="AB130" s="164"/>
      <c r="AC130" s="164"/>
      <c r="AD130" s="164"/>
      <c r="AE130" s="164"/>
    </row>
    <row r="131" spans="27:31">
      <c r="AA131" s="164"/>
      <c r="AB131" s="164"/>
      <c r="AC131" s="164"/>
      <c r="AD131" s="164"/>
      <c r="AE131" s="164"/>
    </row>
    <row r="132" spans="27:31">
      <c r="AA132" s="164"/>
      <c r="AB132" s="164"/>
      <c r="AC132" s="164"/>
      <c r="AD132" s="164"/>
      <c r="AE132" s="164"/>
    </row>
  </sheetData>
  <mergeCells count="9">
    <mergeCell ref="G55:Z55"/>
    <mergeCell ref="G81:Z81"/>
    <mergeCell ref="G87:Z87"/>
    <mergeCell ref="G3:Z3"/>
    <mergeCell ref="B4:B5"/>
    <mergeCell ref="C8:C9"/>
    <mergeCell ref="D8:D9"/>
    <mergeCell ref="D11:D12"/>
    <mergeCell ref="G44:Z44"/>
  </mergeCells>
  <phoneticPr fontId="5" type="noConversion"/>
  <conditionalFormatting sqref="G20:Z23 A1:Z3 A11:F111 A133:F189 D112:F132 G94:K112 A10:T10 A5:U6 A7:V8 A9:H9 A4:I4 G11:T11 G12:U13 G14:H14 G15:T16 G17:U18 G19:H19 G24:H24 G25:T26 G27:U28 G29:H29 G30:U31 G32:V33 G34:H34 G35:T36 G37:U38 G39:H39 G40:S41 G42:T43 G45:H45 G44 G46:V47 G48:W49 G50:H50 G51:R52 G53:S54 G55 G56:H56 G57:V58 G59:W60 G61:H61 G62:V63 G64:W65 G66:H66 G67:U68 G69:V70 G71:H71 G72:U73 G74:V75 G76:H76 G77:V77 G78:W80 G81 G82:H82 G83:T84 G85:U86 G87 G88:H88 G89:S90 G91:T92">
    <cfRule type="cellIs" dxfId="0" priority="1" operator="equal">
      <formula>$C$6</formula>
    </cfRule>
  </conditionalFormatting>
  <pageMargins left="0.7" right="0.7" top="0.75" bottom="0.75" header="0.3" footer="0.3"/>
  <pageSetup paperSize="9" scale="36" orientation="portrait" r:id="rId1"/>
  <colBreaks count="1" manualBreakCount="1">
    <brk id="6" max="10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AG71"/>
  <sheetViews>
    <sheetView view="pageBreakPreview" topLeftCell="C1" zoomScaleNormal="100" zoomScaleSheetLayoutView="100" workbookViewId="0">
      <selection activeCell="N24" sqref="N24"/>
    </sheetView>
  </sheetViews>
  <sheetFormatPr defaultRowHeight="14.25"/>
  <cols>
    <col min="1" max="2" width="4.75" style="152" hidden="1" customWidth="1"/>
    <col min="3" max="3" width="4.75" style="152" customWidth="1"/>
    <col min="4" max="7" width="18.625" style="152" customWidth="1"/>
    <col min="8" max="8" width="10.625" style="152" customWidth="1"/>
    <col min="9" max="9" width="16.75" style="152" customWidth="1"/>
    <col min="10" max="10" width="10.5" style="152" bestFit="1" customWidth="1"/>
    <col min="11" max="11" width="42.5" style="152" customWidth="1"/>
    <col min="12" max="13" width="11.625" style="152" bestFit="1" customWidth="1"/>
    <col min="14" max="14" width="12.75" style="152" bestFit="1" customWidth="1"/>
    <col min="15" max="16" width="9.5" style="152" bestFit="1" customWidth="1"/>
    <col min="17" max="17" width="10.25" style="152" bestFit="1" customWidth="1"/>
    <col min="18" max="16384" width="9" style="152"/>
  </cols>
  <sheetData>
    <row r="2" spans="1:33" ht="30" customHeight="1">
      <c r="D2" s="142" t="s">
        <v>396</v>
      </c>
      <c r="E2" s="142"/>
      <c r="F2" s="142"/>
      <c r="G2" s="142"/>
      <c r="H2" s="142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</row>
    <row r="3" spans="1:33" s="130" customFormat="1" ht="18" customHeight="1">
      <c r="D3" s="129"/>
      <c r="E3" s="129"/>
      <c r="F3" s="129"/>
      <c r="G3" s="129"/>
      <c r="H3" s="129"/>
      <c r="I3" s="155" t="s">
        <v>348</v>
      </c>
      <c r="J3" s="146"/>
      <c r="K3" s="143"/>
      <c r="L3" s="143"/>
      <c r="M3" s="147"/>
      <c r="N3" s="143"/>
      <c r="O3" s="143"/>
      <c r="P3" s="147"/>
      <c r="Q3" s="148"/>
      <c r="R3" s="149"/>
      <c r="S3" s="150"/>
      <c r="T3" s="129"/>
    </row>
    <row r="4" spans="1:33" s="130" customFormat="1" ht="18" customHeight="1">
      <c r="D4" s="369" t="s">
        <v>349</v>
      </c>
      <c r="E4" s="171" t="e">
        <f>#REF!</f>
        <v>#REF!</v>
      </c>
      <c r="F4" s="172" t="s">
        <v>350</v>
      </c>
      <c r="G4" s="145"/>
      <c r="H4" s="145"/>
      <c r="I4" s="151" t="s">
        <v>351</v>
      </c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29"/>
    </row>
    <row r="5" spans="1:33" s="130" customFormat="1" ht="18" customHeight="1">
      <c r="D5" s="361"/>
      <c r="E5" s="177" t="e">
        <f>#REF!/1.1/10^8</f>
        <v>#REF!</v>
      </c>
      <c r="F5" s="172" t="s">
        <v>352</v>
      </c>
      <c r="G5" s="145"/>
      <c r="H5" s="145"/>
      <c r="I5" s="151" t="s">
        <v>353</v>
      </c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29"/>
    </row>
    <row r="6" spans="1:33" s="130" customFormat="1" ht="18" customHeight="1">
      <c r="D6" s="178" t="s">
        <v>354</v>
      </c>
      <c r="E6" s="213" t="str">
        <f>IF(선택!H2=3,선택!H5,VLOOKUP(선택!H2,선택!G3:H5,2,0))</f>
        <v>해당없음</v>
      </c>
      <c r="F6" s="172"/>
      <c r="G6" s="145"/>
      <c r="H6" s="145"/>
      <c r="I6" s="151" t="s">
        <v>355</v>
      </c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29"/>
    </row>
    <row r="7" spans="1:33" s="130" customFormat="1" ht="18" customHeight="1">
      <c r="D7" s="178" t="s">
        <v>356</v>
      </c>
      <c r="E7" s="214">
        <v>2</v>
      </c>
      <c r="F7" s="172" t="s">
        <v>357</v>
      </c>
      <c r="G7" s="145"/>
      <c r="H7" s="145"/>
      <c r="I7" s="151" t="s">
        <v>358</v>
      </c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29"/>
    </row>
    <row r="8" spans="1:33" s="130" customFormat="1" ht="18" customHeight="1">
      <c r="D8" s="178" t="s">
        <v>359</v>
      </c>
      <c r="E8" s="213">
        <f>IF(E6="상주공사감리",E7*22,IF(E6="일반공사감리",E7*30/7,0))</f>
        <v>0</v>
      </c>
      <c r="F8" s="172" t="s">
        <v>360</v>
      </c>
      <c r="G8" s="145"/>
      <c r="H8" s="145"/>
      <c r="I8" s="151" t="s">
        <v>361</v>
      </c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29"/>
    </row>
    <row r="9" spans="1:33" s="130" customFormat="1" ht="18" customHeight="1">
      <c r="D9" s="131"/>
      <c r="E9" s="132"/>
      <c r="F9" s="215"/>
      <c r="G9" s="132"/>
      <c r="H9" s="132"/>
      <c r="I9" s="151" t="s">
        <v>362</v>
      </c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29"/>
    </row>
    <row r="10" spans="1:33" s="130" customFormat="1" ht="18" customHeight="1">
      <c r="A10" s="145"/>
      <c r="B10" s="154"/>
      <c r="D10" s="180" t="s">
        <v>237</v>
      </c>
      <c r="E10" s="216">
        <f>E8</f>
        <v>0</v>
      </c>
      <c r="F10" s="172" t="s">
        <v>397</v>
      </c>
      <c r="G10" s="145"/>
      <c r="H10" s="145"/>
      <c r="I10" s="151" t="s">
        <v>363</v>
      </c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29"/>
    </row>
    <row r="11" spans="1:33" s="130" customFormat="1" ht="18" customHeight="1">
      <c r="A11" s="129"/>
      <c r="B11" s="129"/>
      <c r="D11" s="145"/>
      <c r="E11" s="145"/>
      <c r="F11" s="145"/>
      <c r="G11" s="145"/>
      <c r="H11" s="145"/>
      <c r="I11" s="151" t="s">
        <v>364</v>
      </c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29"/>
      <c r="V11" s="151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29"/>
    </row>
    <row r="12" spans="1:33" s="130" customFormat="1" ht="18" customHeight="1">
      <c r="A12" s="114" t="s">
        <v>365</v>
      </c>
      <c r="B12" s="115" t="s">
        <v>366</v>
      </c>
      <c r="C12" s="154"/>
      <c r="D12" s="152"/>
      <c r="E12" s="152"/>
      <c r="F12" s="152"/>
      <c r="G12" s="145"/>
      <c r="H12" s="145"/>
      <c r="I12" s="151" t="s">
        <v>353</v>
      </c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29"/>
      <c r="V12" s="151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29"/>
    </row>
    <row r="13" spans="1:33" s="130" customFormat="1" ht="18" customHeight="1">
      <c r="A13" s="134" t="e">
        <f>IF(#REF!&lt;=$E$5,"X","O")</f>
        <v>#REF!</v>
      </c>
      <c r="B13" s="135" t="e">
        <f t="shared" ref="B13:B42" si="0">IF(A14="O","O","X")</f>
        <v>#REF!</v>
      </c>
      <c r="C13" s="152"/>
      <c r="D13" s="152"/>
      <c r="E13" s="152"/>
      <c r="F13" s="152"/>
      <c r="G13" s="152"/>
      <c r="H13" s="152"/>
      <c r="I13" s="151" t="s">
        <v>367</v>
      </c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29"/>
      <c r="V13" s="151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29"/>
    </row>
    <row r="14" spans="1:33" s="130" customFormat="1" ht="18" customHeight="1">
      <c r="A14" s="134" t="e">
        <f>IF(#REF!&lt;=$E$5,"X",IF(#REF!&gt;$E$5,"X","O"))</f>
        <v>#REF!</v>
      </c>
      <c r="B14" s="135" t="e">
        <f t="shared" si="0"/>
        <v>#REF!</v>
      </c>
      <c r="C14" s="152"/>
      <c r="D14" s="152"/>
      <c r="E14" s="152"/>
      <c r="F14" s="152"/>
      <c r="G14" s="152"/>
      <c r="H14" s="152"/>
      <c r="I14" s="151" t="s">
        <v>361</v>
      </c>
      <c r="J14" s="144"/>
      <c r="K14" s="144"/>
      <c r="L14" s="144"/>
      <c r="M14" s="144"/>
      <c r="N14" s="144"/>
      <c r="O14" s="144"/>
      <c r="P14" s="144"/>
      <c r="Q14" s="144"/>
      <c r="R14" s="144"/>
      <c r="S14" s="144"/>
      <c r="T14" s="129"/>
      <c r="V14" s="151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29"/>
    </row>
    <row r="15" spans="1:33" s="130" customFormat="1" ht="18" customHeight="1">
      <c r="A15" s="134" t="e">
        <f>IF(#REF!&lt;=$E$5,"X",IF(#REF!&gt;$E$5,"X","O"))</f>
        <v>#REF!</v>
      </c>
      <c r="B15" s="135" t="e">
        <f t="shared" si="0"/>
        <v>#REF!</v>
      </c>
      <c r="C15" s="152"/>
      <c r="D15" s="152"/>
      <c r="E15" s="152"/>
      <c r="F15" s="152"/>
      <c r="G15" s="152"/>
      <c r="H15" s="152"/>
      <c r="I15" s="151" t="s">
        <v>362</v>
      </c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29"/>
    </row>
    <row r="16" spans="1:33" s="130" customFormat="1" ht="18" customHeight="1">
      <c r="A16" s="134" t="e">
        <f>IF(#REF!&lt;=$E$5,"X",IF(#REF!&gt;$E$5,"X","O"))</f>
        <v>#REF!</v>
      </c>
      <c r="B16" s="135" t="e">
        <f t="shared" si="0"/>
        <v>#REF!</v>
      </c>
      <c r="C16" s="152"/>
      <c r="D16" s="152"/>
      <c r="E16" s="152"/>
      <c r="F16" s="152"/>
      <c r="G16" s="152"/>
      <c r="H16" s="152"/>
      <c r="I16" s="151" t="s">
        <v>368</v>
      </c>
      <c r="J16" s="144"/>
      <c r="K16" s="144"/>
      <c r="L16" s="144"/>
      <c r="M16" s="144"/>
      <c r="N16" s="144"/>
      <c r="O16" s="144"/>
      <c r="P16" s="144"/>
      <c r="Q16" s="144"/>
      <c r="R16" s="144"/>
      <c r="S16" s="144"/>
      <c r="T16" s="129"/>
    </row>
    <row r="17" spans="1:21" s="130" customFormat="1" ht="18" customHeight="1">
      <c r="A17" s="134" t="e">
        <f>IF(#REF!&lt;=$E$5,"X",IF(#REF!&gt;$E$5,"X","O"))</f>
        <v>#REF!</v>
      </c>
      <c r="B17" s="135" t="e">
        <f t="shared" si="0"/>
        <v>#REF!</v>
      </c>
      <c r="C17" s="152"/>
      <c r="D17" s="152"/>
      <c r="E17" s="152"/>
      <c r="F17" s="152"/>
      <c r="G17" s="152"/>
      <c r="H17" s="152"/>
      <c r="I17" s="151"/>
      <c r="J17" s="144"/>
      <c r="K17" s="144"/>
      <c r="L17" s="144"/>
      <c r="M17" s="144"/>
      <c r="N17" s="144"/>
      <c r="O17" s="144"/>
      <c r="P17" s="144"/>
      <c r="Q17" s="144"/>
      <c r="R17" s="144"/>
      <c r="S17" s="144"/>
      <c r="T17" s="129"/>
    </row>
    <row r="18" spans="1:21" s="130" customFormat="1" ht="18" customHeight="1" thickBot="1">
      <c r="A18" s="134" t="e">
        <f>IF(#REF!&lt;=$E$5,"X",IF(#REF!&gt;$E$5,"X","O"))</f>
        <v>#REF!</v>
      </c>
      <c r="B18" s="135" t="e">
        <f t="shared" si="0"/>
        <v>#REF!</v>
      </c>
      <c r="C18" s="152"/>
      <c r="D18" s="152"/>
      <c r="E18" s="152"/>
      <c r="F18" s="152"/>
      <c r="G18" s="152"/>
      <c r="H18" s="152"/>
      <c r="I18" s="155" t="s">
        <v>369</v>
      </c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29"/>
    </row>
    <row r="19" spans="1:21" s="130" customFormat="1" ht="18" customHeight="1">
      <c r="A19" s="134" t="e">
        <f>IF(#REF!&lt;=$E$5,"X",IF(#REF!&gt;$E$5,"X","O"))</f>
        <v>#REF!</v>
      </c>
      <c r="B19" s="135" t="e">
        <f t="shared" si="0"/>
        <v>#REF!</v>
      </c>
      <c r="C19" s="152"/>
      <c r="D19" s="152"/>
      <c r="E19" s="152"/>
      <c r="F19" s="152"/>
      <c r="G19" s="152"/>
      <c r="H19" s="152"/>
      <c r="I19" s="382" t="s">
        <v>370</v>
      </c>
      <c r="J19" s="217" t="s">
        <v>371</v>
      </c>
      <c r="K19" s="218" t="s">
        <v>372</v>
      </c>
      <c r="L19" s="219" t="s">
        <v>373</v>
      </c>
      <c r="M19" s="220" t="s">
        <v>374</v>
      </c>
      <c r="N19" s="144"/>
      <c r="O19" s="144"/>
      <c r="P19" s="144"/>
      <c r="Q19" s="144"/>
      <c r="R19" s="144"/>
      <c r="S19" s="144"/>
      <c r="T19" s="144"/>
      <c r="U19" s="129"/>
    </row>
    <row r="20" spans="1:21" s="130" customFormat="1" ht="18" customHeight="1">
      <c r="A20" s="134" t="e">
        <f>IF(#REF!&lt;=$E$5,"X",IF(#REF!&gt;$E$5,"X","O"))</f>
        <v>#REF!</v>
      </c>
      <c r="B20" s="135" t="e">
        <f t="shared" si="0"/>
        <v>#REF!</v>
      </c>
      <c r="C20" s="152"/>
      <c r="D20" s="152"/>
      <c r="E20" s="152"/>
      <c r="F20" s="152"/>
      <c r="G20" s="152"/>
      <c r="H20" s="152"/>
      <c r="I20" s="383"/>
      <c r="J20" s="221">
        <v>200000</v>
      </c>
      <c r="K20" s="222" t="s">
        <v>375</v>
      </c>
      <c r="L20" s="385" t="s">
        <v>376</v>
      </c>
      <c r="M20" s="387" t="s">
        <v>377</v>
      </c>
      <c r="N20" s="144"/>
      <c r="O20" s="144"/>
      <c r="P20" s="144"/>
      <c r="Q20" s="144"/>
      <c r="R20" s="144"/>
      <c r="S20" s="144"/>
      <c r="T20" s="144"/>
      <c r="U20" s="129"/>
    </row>
    <row r="21" spans="1:21" s="130" customFormat="1" ht="18" customHeight="1">
      <c r="A21" s="134" t="e">
        <f>IF(#REF!&lt;=$E$5,"X",IF(#REF!&gt;$E$5,"X","O"))</f>
        <v>#REF!</v>
      </c>
      <c r="B21" s="135" t="e">
        <f t="shared" si="0"/>
        <v>#REF!</v>
      </c>
      <c r="C21" s="152"/>
      <c r="D21" s="152"/>
      <c r="E21" s="152"/>
      <c r="F21" s="152"/>
      <c r="G21" s="152"/>
      <c r="H21" s="152"/>
      <c r="I21" s="383"/>
      <c r="J21" s="223">
        <v>40</v>
      </c>
      <c r="K21" s="222" t="s">
        <v>375</v>
      </c>
      <c r="L21" s="386"/>
      <c r="M21" s="388"/>
      <c r="N21" s="144"/>
      <c r="O21" s="144"/>
      <c r="P21" s="144"/>
      <c r="Q21" s="144"/>
      <c r="R21" s="144"/>
      <c r="S21" s="144"/>
      <c r="T21" s="144"/>
      <c r="U21" s="129"/>
    </row>
    <row r="22" spans="1:21" s="130" customFormat="1" ht="18" customHeight="1">
      <c r="A22" s="134" t="e">
        <f>IF(#REF!&lt;=$E$5,"X",IF(#REF!&gt;$E$5,"X","O"))</f>
        <v>#REF!</v>
      </c>
      <c r="B22" s="135" t="e">
        <f t="shared" si="0"/>
        <v>#REF!</v>
      </c>
      <c r="C22" s="152"/>
      <c r="D22" s="152"/>
      <c r="E22" s="152"/>
      <c r="F22" s="152"/>
      <c r="G22" s="152"/>
      <c r="H22" s="152"/>
      <c r="I22" s="383"/>
      <c r="J22" s="221">
        <v>30000</v>
      </c>
      <c r="K22" s="222" t="s">
        <v>378</v>
      </c>
      <c r="L22" s="386" t="s">
        <v>379</v>
      </c>
      <c r="M22" s="388" t="s">
        <v>377</v>
      </c>
      <c r="N22" s="144"/>
      <c r="O22" s="144"/>
      <c r="P22" s="144"/>
      <c r="Q22" s="144"/>
      <c r="R22" s="144"/>
      <c r="S22" s="144"/>
      <c r="T22" s="144"/>
      <c r="U22" s="129"/>
    </row>
    <row r="23" spans="1:21" s="130" customFormat="1" ht="18" customHeight="1">
      <c r="A23" s="134" t="e">
        <f>IF(#REF!&lt;=$E$5,"X",IF(#REF!&gt;$E$5,"X","O"))</f>
        <v>#REF!</v>
      </c>
      <c r="B23" s="135" t="e">
        <f t="shared" si="0"/>
        <v>#REF!</v>
      </c>
      <c r="C23" s="152"/>
      <c r="D23" s="152"/>
      <c r="E23" s="152"/>
      <c r="F23" s="152"/>
      <c r="G23" s="152"/>
      <c r="H23" s="152"/>
      <c r="I23" s="383"/>
      <c r="J23" s="223">
        <v>16</v>
      </c>
      <c r="K23" s="222" t="s">
        <v>375</v>
      </c>
      <c r="L23" s="386"/>
      <c r="M23" s="388"/>
      <c r="N23" s="144"/>
      <c r="O23" s="144"/>
      <c r="P23" s="144"/>
      <c r="Q23" s="144"/>
      <c r="R23" s="144"/>
      <c r="S23" s="144"/>
      <c r="T23" s="144"/>
      <c r="U23" s="129"/>
    </row>
    <row r="24" spans="1:21" s="130" customFormat="1" ht="18" customHeight="1">
      <c r="A24" s="134" t="e">
        <f>IF(#REF!&lt;=$E$5,"X",IF(#REF!&gt;$E$5,"X","O"))</f>
        <v>#REF!</v>
      </c>
      <c r="B24" s="135" t="e">
        <f t="shared" si="0"/>
        <v>#REF!</v>
      </c>
      <c r="C24" s="152"/>
      <c r="D24" s="152"/>
      <c r="E24" s="152"/>
      <c r="F24" s="152"/>
      <c r="G24" s="152"/>
      <c r="H24" s="152"/>
      <c r="I24" s="383"/>
      <c r="J24" s="221">
        <v>30000</v>
      </c>
      <c r="K24" s="222" t="s">
        <v>380</v>
      </c>
      <c r="L24" s="386" t="s">
        <v>381</v>
      </c>
      <c r="M24" s="388" t="s">
        <v>377</v>
      </c>
      <c r="N24" s="144"/>
      <c r="O24" s="144"/>
      <c r="P24" s="144"/>
      <c r="Q24" s="144"/>
      <c r="R24" s="144"/>
      <c r="S24" s="144"/>
      <c r="T24" s="144"/>
      <c r="U24" s="129"/>
    </row>
    <row r="25" spans="1:21" s="130" customFormat="1" ht="18" customHeight="1" thickBot="1">
      <c r="A25" s="134" t="e">
        <f>IF(#REF!&lt;=$E$5,"X",IF(#REF!&gt;$E$5,"X","O"))</f>
        <v>#REF!</v>
      </c>
      <c r="B25" s="135" t="e">
        <f t="shared" si="0"/>
        <v>#REF!</v>
      </c>
      <c r="C25" s="152"/>
      <c r="D25" s="152"/>
      <c r="E25" s="152"/>
      <c r="F25" s="152"/>
      <c r="G25" s="152"/>
      <c r="H25" s="152"/>
      <c r="I25" s="384"/>
      <c r="J25" s="389" t="s">
        <v>382</v>
      </c>
      <c r="K25" s="390"/>
      <c r="L25" s="380"/>
      <c r="M25" s="381"/>
      <c r="N25" s="144"/>
      <c r="O25" s="144"/>
      <c r="P25" s="144"/>
      <c r="Q25" s="144"/>
      <c r="R25" s="144"/>
      <c r="S25" s="144"/>
      <c r="T25" s="144"/>
      <c r="U25" s="129"/>
    </row>
    <row r="26" spans="1:21" s="130" customFormat="1" ht="18" customHeight="1">
      <c r="A26" s="134" t="e">
        <f>IF(#REF!&lt;=$E$5,"X",IF(#REF!&gt;$E$5,"X","O"))</f>
        <v>#REF!</v>
      </c>
      <c r="B26" s="135" t="e">
        <f t="shared" si="0"/>
        <v>#REF!</v>
      </c>
      <c r="C26" s="152"/>
      <c r="D26" s="152"/>
      <c r="E26" s="152"/>
      <c r="F26" s="152"/>
      <c r="G26" s="152"/>
      <c r="H26" s="152"/>
      <c r="I26" s="376" t="s">
        <v>383</v>
      </c>
      <c r="J26" s="224">
        <v>5000</v>
      </c>
      <c r="K26" s="225" t="s">
        <v>375</v>
      </c>
      <c r="L26" s="378" t="s">
        <v>384</v>
      </c>
      <c r="M26" s="379"/>
      <c r="N26" s="144"/>
      <c r="O26" s="144"/>
      <c r="P26" s="144"/>
      <c r="Q26" s="144"/>
      <c r="R26" s="144"/>
      <c r="S26" s="144"/>
      <c r="T26" s="129"/>
    </row>
    <row r="27" spans="1:21" s="130" customFormat="1" ht="18" customHeight="1" thickBot="1">
      <c r="A27" s="134" t="e">
        <f>IF(#REF!&lt;=$E$5,"X",IF(#REF!&gt;$E$5,"X","O"))</f>
        <v>#REF!</v>
      </c>
      <c r="B27" s="135" t="e">
        <f t="shared" si="0"/>
        <v>#REF!</v>
      </c>
      <c r="C27" s="152"/>
      <c r="D27" s="152"/>
      <c r="E27" s="152"/>
      <c r="F27" s="152"/>
      <c r="G27" s="152"/>
      <c r="H27" s="152"/>
      <c r="I27" s="377"/>
      <c r="J27" s="226">
        <v>5000</v>
      </c>
      <c r="K27" s="227" t="s">
        <v>385</v>
      </c>
      <c r="L27" s="380" t="s">
        <v>377</v>
      </c>
      <c r="M27" s="381"/>
      <c r="N27" s="144"/>
      <c r="O27" s="144"/>
      <c r="P27" s="144"/>
      <c r="Q27" s="144"/>
      <c r="R27" s="144"/>
      <c r="S27" s="144"/>
      <c r="T27" s="129"/>
    </row>
    <row r="28" spans="1:21" s="130" customFormat="1" ht="18" customHeight="1">
      <c r="A28" s="134" t="e">
        <f>IF(#REF!&lt;=$E$5,"X",IF(#REF!&gt;$E$5,"X","O"))</f>
        <v>#REF!</v>
      </c>
      <c r="B28" s="135" t="e">
        <f t="shared" si="0"/>
        <v>#REF!</v>
      </c>
      <c r="C28" s="152"/>
      <c r="D28" s="152"/>
      <c r="E28" s="152"/>
      <c r="F28" s="152"/>
      <c r="G28" s="152"/>
      <c r="H28" s="152"/>
      <c r="I28" s="228"/>
      <c r="J28" s="144"/>
      <c r="K28" s="144"/>
      <c r="L28" s="144"/>
      <c r="M28" s="144"/>
      <c r="N28" s="144"/>
      <c r="O28" s="144"/>
      <c r="P28" s="144"/>
      <c r="Q28" s="144"/>
      <c r="R28" s="144"/>
      <c r="S28" s="144"/>
      <c r="T28" s="129"/>
    </row>
    <row r="29" spans="1:21" s="130" customFormat="1" ht="18" customHeight="1">
      <c r="A29" s="134" t="e">
        <f>IF(#REF!&lt;=$E$5,"X",IF(#REF!&gt;$E$5,"X","O"))</f>
        <v>#REF!</v>
      </c>
      <c r="B29" s="135" t="e">
        <f t="shared" si="0"/>
        <v>#REF!</v>
      </c>
      <c r="C29" s="152"/>
      <c r="D29" s="152"/>
      <c r="E29" s="152"/>
      <c r="F29" s="152"/>
      <c r="G29" s="152"/>
      <c r="H29" s="152"/>
      <c r="I29" s="155" t="s">
        <v>386</v>
      </c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29"/>
    </row>
    <row r="30" spans="1:21" s="130" customFormat="1" ht="18" customHeight="1">
      <c r="A30" s="134" t="e">
        <f>IF(#REF!&lt;=$E$5,"X",IF(#REF!&gt;$E$5,"X","O"))</f>
        <v>#REF!</v>
      </c>
      <c r="B30" s="135" t="e">
        <f t="shared" si="0"/>
        <v>#REF!</v>
      </c>
      <c r="C30" s="152"/>
      <c r="D30" s="152"/>
      <c r="E30" s="152"/>
      <c r="F30" s="152"/>
      <c r="G30" s="152"/>
      <c r="H30" s="152"/>
      <c r="I30" s="151" t="s">
        <v>387</v>
      </c>
      <c r="J30" s="144"/>
      <c r="K30" s="144"/>
      <c r="L30" s="144"/>
      <c r="M30" s="144"/>
      <c r="N30" s="144"/>
      <c r="O30" s="144"/>
      <c r="P30" s="144"/>
      <c r="Q30" s="144"/>
      <c r="R30" s="144"/>
      <c r="S30" s="144"/>
      <c r="T30" s="129"/>
    </row>
    <row r="31" spans="1:21" s="130" customFormat="1" ht="18" customHeight="1">
      <c r="A31" s="134" t="e">
        <f>IF(#REF!&lt;=$E$5,"X",IF(#REF!&gt;$E$5,"X","O"))</f>
        <v>#REF!</v>
      </c>
      <c r="B31" s="135" t="e">
        <f t="shared" si="0"/>
        <v>#REF!</v>
      </c>
      <c r="C31" s="152"/>
      <c r="D31" s="152"/>
      <c r="E31" s="152"/>
      <c r="F31" s="152"/>
      <c r="G31" s="152"/>
      <c r="H31" s="152"/>
      <c r="I31" s="151" t="s">
        <v>388</v>
      </c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129"/>
    </row>
    <row r="32" spans="1:21" s="130" customFormat="1" ht="18" customHeight="1">
      <c r="A32" s="134" t="e">
        <f>IF(#REF!&lt;=$E$5,"X",IF(#REF!&gt;$E$5,"X","O"))</f>
        <v>#REF!</v>
      </c>
      <c r="B32" s="135" t="e">
        <f t="shared" si="0"/>
        <v>#REF!</v>
      </c>
      <c r="C32" s="152"/>
      <c r="D32" s="152"/>
      <c r="E32" s="152"/>
      <c r="F32" s="152"/>
      <c r="G32" s="152"/>
      <c r="H32" s="152"/>
      <c r="I32" s="151"/>
      <c r="J32" s="144"/>
      <c r="K32" s="144"/>
      <c r="L32" s="144"/>
      <c r="M32" s="144"/>
      <c r="N32" s="144"/>
      <c r="O32" s="144"/>
      <c r="P32" s="144"/>
      <c r="Q32" s="144"/>
      <c r="R32" s="144"/>
      <c r="S32" s="144"/>
      <c r="T32" s="129"/>
    </row>
    <row r="33" spans="1:20" s="130" customFormat="1" ht="18" customHeight="1">
      <c r="A33" s="134" t="e">
        <f>IF(#REF!&lt;=$E$5,"X",IF(#REF!&gt;$E$5,"X","O"))</f>
        <v>#REF!</v>
      </c>
      <c r="B33" s="135" t="e">
        <f t="shared" si="0"/>
        <v>#REF!</v>
      </c>
      <c r="C33" s="152"/>
      <c r="D33" s="152"/>
      <c r="E33" s="152"/>
      <c r="F33" s="152"/>
      <c r="G33" s="152"/>
      <c r="H33" s="152"/>
      <c r="I33" s="151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29"/>
    </row>
    <row r="34" spans="1:20" s="130" customFormat="1" ht="18" customHeight="1">
      <c r="A34" s="134" t="e">
        <f>IF(#REF!&lt;=$E$5,"X",IF(#REF!&gt;$E$5,"X","O"))</f>
        <v>#REF!</v>
      </c>
      <c r="B34" s="135" t="e">
        <f t="shared" si="0"/>
        <v>#REF!</v>
      </c>
      <c r="C34" s="152"/>
      <c r="D34" s="152"/>
      <c r="E34" s="152"/>
      <c r="F34" s="152"/>
      <c r="G34" s="152"/>
      <c r="H34" s="152"/>
      <c r="I34" s="151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29"/>
    </row>
    <row r="35" spans="1:20" s="130" customFormat="1" ht="18" customHeight="1">
      <c r="A35" s="134" t="e">
        <f>IF(#REF!&lt;=$E$5,"X",IF(#REF!&gt;$E$5,"X","O"))</f>
        <v>#REF!</v>
      </c>
      <c r="B35" s="135" t="e">
        <f t="shared" si="0"/>
        <v>#REF!</v>
      </c>
      <c r="C35" s="152"/>
      <c r="D35" s="152"/>
      <c r="E35" s="152"/>
      <c r="F35" s="152"/>
      <c r="G35" s="152"/>
      <c r="H35" s="152"/>
      <c r="I35" s="151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29"/>
    </row>
    <row r="36" spans="1:20" s="130" customFormat="1" ht="18" customHeight="1">
      <c r="A36" s="134" t="e">
        <f>IF(#REF!&lt;=$E$5,"X",IF(#REF!&gt;$E$5,"X","O"))</f>
        <v>#REF!</v>
      </c>
      <c r="B36" s="135" t="e">
        <f t="shared" si="0"/>
        <v>#REF!</v>
      </c>
      <c r="C36" s="152"/>
      <c r="D36" s="152"/>
      <c r="E36" s="152"/>
      <c r="F36" s="152"/>
      <c r="G36" s="152"/>
      <c r="H36" s="152"/>
      <c r="I36" s="151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29"/>
    </row>
    <row r="37" spans="1:20" s="130" customFormat="1" ht="18" customHeight="1">
      <c r="A37" s="134" t="e">
        <f>IF(#REF!&lt;=$E$5,"X",IF(#REF!&gt;$E$5,"X","O"))</f>
        <v>#REF!</v>
      </c>
      <c r="B37" s="135" t="e">
        <f t="shared" si="0"/>
        <v>#REF!</v>
      </c>
      <c r="C37" s="152"/>
      <c r="D37" s="152"/>
      <c r="E37" s="152"/>
      <c r="F37" s="152"/>
      <c r="G37" s="152"/>
      <c r="H37" s="152"/>
      <c r="I37" s="151"/>
      <c r="J37" s="144"/>
      <c r="K37" s="144"/>
      <c r="L37" s="144"/>
      <c r="M37" s="144"/>
      <c r="N37" s="144"/>
      <c r="O37" s="144"/>
      <c r="P37" s="144"/>
      <c r="Q37" s="144"/>
      <c r="R37" s="144"/>
      <c r="S37" s="144"/>
      <c r="T37" s="129"/>
    </row>
    <row r="38" spans="1:20" s="130" customFormat="1" ht="18" customHeight="1">
      <c r="A38" s="134" t="e">
        <f>IF(#REF!&lt;=$E$5,"X",IF(#REF!&gt;$E$5,"X","O"))</f>
        <v>#REF!</v>
      </c>
      <c r="B38" s="135" t="e">
        <f t="shared" si="0"/>
        <v>#REF!</v>
      </c>
      <c r="C38" s="152"/>
      <c r="D38" s="152"/>
      <c r="E38" s="152"/>
      <c r="F38" s="152"/>
      <c r="G38" s="152"/>
      <c r="H38" s="152"/>
      <c r="I38" s="151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29"/>
    </row>
    <row r="39" spans="1:20" s="130" customFormat="1" ht="18" customHeight="1">
      <c r="A39" s="134" t="e">
        <f>IF(#REF!&lt;=$E$5,"X",IF(#REF!&gt;$E$5,"X","O"))</f>
        <v>#REF!</v>
      </c>
      <c r="B39" s="135" t="e">
        <f t="shared" si="0"/>
        <v>#REF!</v>
      </c>
      <c r="C39" s="152"/>
      <c r="D39" s="152"/>
      <c r="E39" s="152"/>
      <c r="F39" s="152"/>
      <c r="G39" s="152"/>
      <c r="H39" s="152"/>
      <c r="I39" s="151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29"/>
    </row>
    <row r="40" spans="1:20" s="130" customFormat="1" ht="18" customHeight="1">
      <c r="A40" s="134" t="e">
        <f>IF(#REF!&lt;=$E$5,"X",IF(#REF!&gt;$E$5,"X","O"))</f>
        <v>#REF!</v>
      </c>
      <c r="B40" s="135" t="e">
        <f t="shared" si="0"/>
        <v>#REF!</v>
      </c>
      <c r="C40" s="152"/>
      <c r="D40" s="152"/>
      <c r="E40" s="152"/>
      <c r="F40" s="152"/>
      <c r="G40" s="152"/>
      <c r="H40" s="152"/>
      <c r="I40" s="151"/>
      <c r="J40" s="144"/>
      <c r="K40" s="144"/>
      <c r="L40" s="144"/>
      <c r="M40" s="144"/>
      <c r="N40" s="152"/>
      <c r="O40" s="152"/>
      <c r="P40" s="152"/>
      <c r="Q40" s="152"/>
      <c r="R40" s="152"/>
      <c r="S40" s="152"/>
      <c r="T40" s="152"/>
    </row>
    <row r="41" spans="1:20" s="130" customFormat="1" ht="18" customHeight="1">
      <c r="A41" s="134" t="e">
        <f>IF(#REF!&lt;=$E$5,"X",IF(#REF!&gt;$E$5,"X","O"))</f>
        <v>#REF!</v>
      </c>
      <c r="B41" s="135" t="e">
        <f t="shared" si="0"/>
        <v>#REF!</v>
      </c>
      <c r="C41" s="152"/>
      <c r="D41" s="152"/>
      <c r="E41" s="152"/>
      <c r="F41" s="152"/>
      <c r="G41" s="152"/>
      <c r="H41" s="152"/>
      <c r="I41" s="151"/>
      <c r="J41" s="144"/>
      <c r="K41" s="144"/>
      <c r="L41" s="144"/>
      <c r="M41" s="144"/>
      <c r="N41" s="152"/>
      <c r="O41" s="152"/>
      <c r="P41" s="152"/>
      <c r="Q41" s="152"/>
      <c r="R41" s="152"/>
      <c r="S41" s="152"/>
      <c r="T41" s="152"/>
    </row>
    <row r="42" spans="1:20" s="130" customFormat="1" ht="18" customHeight="1">
      <c r="A42" s="134" t="e">
        <f>IF(#REF!&lt;=$E$5,"X",IF(#REF!&gt;$E$5,"X","O"))</f>
        <v>#REF!</v>
      </c>
      <c r="B42" s="135" t="str">
        <f t="shared" si="0"/>
        <v>X</v>
      </c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</row>
    <row r="43" spans="1:20" s="130" customFormat="1" ht="18" customHeight="1">
      <c r="A43" s="129"/>
      <c r="B43" s="129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</row>
    <row r="44" spans="1:20" s="130" customFormat="1" ht="18" customHeight="1"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</row>
    <row r="45" spans="1:20" s="130" customFormat="1"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</row>
    <row r="46" spans="1:20" s="130" customFormat="1"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</row>
    <row r="47" spans="1:20" s="130" customFormat="1"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</row>
    <row r="48" spans="1:20" s="130" customFormat="1"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</row>
    <row r="49" spans="1:24" s="130" customFormat="1"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</row>
    <row r="50" spans="1:24">
      <c r="U50" s="130"/>
      <c r="V50" s="130"/>
      <c r="W50" s="130"/>
      <c r="X50" s="130"/>
    </row>
    <row r="51" spans="1:24">
      <c r="A51" s="129"/>
      <c r="B51" s="129"/>
      <c r="U51" s="130"/>
      <c r="V51" s="130"/>
      <c r="W51" s="130"/>
      <c r="X51" s="130"/>
    </row>
    <row r="52" spans="1:24">
      <c r="U52" s="130"/>
      <c r="V52" s="130"/>
      <c r="W52" s="130"/>
      <c r="X52" s="130"/>
    </row>
    <row r="53" spans="1:24">
      <c r="U53" s="130"/>
      <c r="V53" s="130"/>
      <c r="W53" s="130"/>
      <c r="X53" s="130"/>
    </row>
    <row r="54" spans="1:24">
      <c r="U54" s="130"/>
      <c r="V54" s="130"/>
      <c r="W54" s="130"/>
      <c r="X54" s="130"/>
    </row>
    <row r="55" spans="1:24">
      <c r="U55" s="130"/>
      <c r="V55" s="130"/>
      <c r="W55" s="130"/>
      <c r="X55" s="130"/>
    </row>
    <row r="56" spans="1:24">
      <c r="U56" s="130"/>
      <c r="V56" s="130"/>
      <c r="W56" s="130"/>
      <c r="X56" s="130"/>
    </row>
    <row r="57" spans="1:24">
      <c r="U57" s="130"/>
      <c r="V57" s="130"/>
      <c r="W57" s="130"/>
      <c r="X57" s="130"/>
    </row>
    <row r="58" spans="1:24">
      <c r="U58" s="130"/>
      <c r="V58" s="130"/>
      <c r="W58" s="130"/>
      <c r="X58" s="130"/>
    </row>
    <row r="59" spans="1:24">
      <c r="U59" s="130"/>
      <c r="V59" s="130"/>
      <c r="W59" s="130"/>
      <c r="X59" s="130"/>
    </row>
    <row r="60" spans="1:24">
      <c r="U60" s="130"/>
      <c r="V60" s="130"/>
      <c r="X60" s="130"/>
    </row>
    <row r="61" spans="1:24">
      <c r="U61" s="130"/>
      <c r="V61" s="130"/>
    </row>
    <row r="62" spans="1:24">
      <c r="U62" s="130"/>
      <c r="V62" s="130"/>
    </row>
    <row r="65" spans="9:10">
      <c r="I65" s="129"/>
      <c r="J65" s="130"/>
    </row>
    <row r="66" spans="9:10">
      <c r="I66" s="129"/>
      <c r="J66" s="130"/>
    </row>
    <row r="67" spans="9:10">
      <c r="I67" s="129"/>
      <c r="J67" s="130"/>
    </row>
    <row r="68" spans="9:10">
      <c r="I68" s="129"/>
      <c r="J68" s="130"/>
    </row>
    <row r="69" spans="9:10">
      <c r="I69" s="129"/>
      <c r="J69" s="130"/>
    </row>
    <row r="70" spans="9:10">
      <c r="I70" s="129"/>
      <c r="J70" s="130"/>
    </row>
    <row r="71" spans="9:10">
      <c r="I71" s="129"/>
    </row>
  </sheetData>
  <mergeCells count="12">
    <mergeCell ref="I26:I27"/>
    <mergeCell ref="L26:M26"/>
    <mergeCell ref="L27:M27"/>
    <mergeCell ref="D4:D5"/>
    <mergeCell ref="I19:I25"/>
    <mergeCell ref="L20:L21"/>
    <mergeCell ref="M20:M21"/>
    <mergeCell ref="L22:L23"/>
    <mergeCell ref="M22:M23"/>
    <mergeCell ref="L24:L25"/>
    <mergeCell ref="M24:M25"/>
    <mergeCell ref="J25:K25"/>
  </mergeCells>
  <phoneticPr fontId="5" type="noConversion"/>
  <pageMargins left="0.7" right="0.7" top="0.75" bottom="0.75" header="0.3" footer="0.3"/>
  <pageSetup paperSize="9" scale="3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3"/>
  <sheetViews>
    <sheetView tabSelected="1" workbookViewId="0">
      <selection activeCell="D25" sqref="D25"/>
    </sheetView>
  </sheetViews>
  <sheetFormatPr defaultColWidth="5.375" defaultRowHeight="14.25"/>
  <cols>
    <col min="1" max="2" width="5.375" style="152"/>
    <col min="3" max="3" width="11.625" style="152" customWidth="1"/>
    <col min="4" max="4" width="11" style="152" customWidth="1"/>
    <col min="5" max="5" width="6.25" style="152" customWidth="1"/>
    <col min="6" max="42" width="5.375" style="152"/>
    <col min="43" max="43" width="8.75" style="152" customWidth="1"/>
    <col min="44" max="44" width="7.5" style="152" bestFit="1" customWidth="1"/>
    <col min="45" max="16384" width="5.375" style="152"/>
  </cols>
  <sheetData>
    <row r="1" spans="1:44" ht="21" customHeight="1">
      <c r="A1" s="407" t="s">
        <v>473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7"/>
      <c r="AH1" s="407"/>
      <c r="AI1" s="407"/>
      <c r="AJ1" s="407"/>
      <c r="AK1" s="407"/>
      <c r="AL1" s="407"/>
      <c r="AM1" s="407"/>
      <c r="AN1" s="407"/>
      <c r="AO1" s="407"/>
      <c r="AP1" s="407"/>
      <c r="AQ1" s="407"/>
    </row>
    <row r="2" spans="1:44" ht="21" customHeight="1">
      <c r="A2" s="408" t="s">
        <v>489</v>
      </c>
      <c r="B2" s="408"/>
      <c r="C2" s="408"/>
      <c r="D2" s="243" t="s">
        <v>504</v>
      </c>
      <c r="E2" s="243"/>
      <c r="AQ2" s="244"/>
    </row>
    <row r="3" spans="1:44" ht="21" customHeight="1" thickBot="1">
      <c r="A3" s="409" t="s">
        <v>490</v>
      </c>
      <c r="B3" s="409"/>
      <c r="C3" s="409"/>
      <c r="D3" s="245" t="s">
        <v>507</v>
      </c>
      <c r="E3" s="283"/>
      <c r="I3" s="246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7"/>
      <c r="AJ3" s="247"/>
      <c r="AK3" s="247"/>
      <c r="AL3" s="247"/>
      <c r="AM3" s="247"/>
      <c r="AN3" s="247"/>
      <c r="AO3" s="247"/>
      <c r="AQ3" s="248"/>
    </row>
    <row r="4" spans="1:44" ht="21" customHeight="1">
      <c r="A4" s="410" t="s">
        <v>257</v>
      </c>
      <c r="B4" s="411"/>
      <c r="C4" s="414" t="s">
        <v>474</v>
      </c>
      <c r="D4" s="416" t="s">
        <v>475</v>
      </c>
      <c r="E4" s="287">
        <v>1</v>
      </c>
      <c r="F4" s="249">
        <v>2</v>
      </c>
      <c r="G4" s="249">
        <v>3</v>
      </c>
      <c r="H4" s="249">
        <v>4</v>
      </c>
      <c r="I4" s="287">
        <v>5</v>
      </c>
      <c r="J4" s="249">
        <v>6</v>
      </c>
      <c r="K4" s="249">
        <v>7</v>
      </c>
      <c r="L4" s="249">
        <v>8</v>
      </c>
      <c r="M4" s="287">
        <v>9</v>
      </c>
      <c r="N4" s="249">
        <v>10</v>
      </c>
      <c r="O4" s="249">
        <v>11</v>
      </c>
      <c r="P4" s="249">
        <v>12</v>
      </c>
      <c r="Q4" s="287">
        <v>13</v>
      </c>
      <c r="R4" s="249">
        <v>14</v>
      </c>
      <c r="S4" s="249">
        <v>15</v>
      </c>
      <c r="T4" s="249">
        <v>16</v>
      </c>
      <c r="U4" s="287">
        <v>17</v>
      </c>
      <c r="V4" s="249">
        <v>18</v>
      </c>
      <c r="W4" s="249">
        <v>19</v>
      </c>
      <c r="X4" s="249">
        <v>20</v>
      </c>
      <c r="Y4" s="287">
        <v>21</v>
      </c>
      <c r="Z4" s="249">
        <v>22</v>
      </c>
      <c r="AA4" s="249">
        <v>23</v>
      </c>
      <c r="AB4" s="249">
        <v>24</v>
      </c>
      <c r="AC4" s="287">
        <v>25</v>
      </c>
      <c r="AD4" s="249">
        <v>26</v>
      </c>
      <c r="AE4" s="249">
        <v>27</v>
      </c>
      <c r="AF4" s="249">
        <v>28</v>
      </c>
      <c r="AG4" s="287">
        <v>29</v>
      </c>
      <c r="AH4" s="249">
        <v>30</v>
      </c>
      <c r="AI4" s="249">
        <v>31</v>
      </c>
      <c r="AJ4" s="249">
        <v>32</v>
      </c>
      <c r="AK4" s="287">
        <v>33</v>
      </c>
      <c r="AL4" s="290">
        <v>34</v>
      </c>
      <c r="AM4" s="290">
        <v>35</v>
      </c>
      <c r="AN4" s="290">
        <v>36</v>
      </c>
      <c r="AO4" s="249">
        <v>37</v>
      </c>
      <c r="AP4" s="287">
        <v>38</v>
      </c>
      <c r="AQ4" s="418" t="s">
        <v>476</v>
      </c>
    </row>
    <row r="5" spans="1:44" ht="28.5" customHeight="1">
      <c r="A5" s="412"/>
      <c r="B5" s="413"/>
      <c r="C5" s="415"/>
      <c r="D5" s="417"/>
      <c r="E5" s="420" t="s">
        <v>508</v>
      </c>
      <c r="F5" s="421"/>
      <c r="G5" s="422" t="s">
        <v>506</v>
      </c>
      <c r="H5" s="422"/>
      <c r="I5" s="422"/>
      <c r="J5" s="422"/>
      <c r="K5" s="422"/>
      <c r="L5" s="422"/>
      <c r="M5" s="422"/>
      <c r="N5" s="422"/>
      <c r="O5" s="422"/>
      <c r="P5" s="422"/>
      <c r="Q5" s="422"/>
      <c r="R5" s="422"/>
      <c r="S5" s="422"/>
      <c r="T5" s="422"/>
      <c r="U5" s="422"/>
      <c r="V5" s="422"/>
      <c r="W5" s="422"/>
      <c r="X5" s="422"/>
      <c r="Y5" s="422"/>
      <c r="Z5" s="422"/>
      <c r="AA5" s="422"/>
      <c r="AB5" s="422"/>
      <c r="AC5" s="422"/>
      <c r="AD5" s="422"/>
      <c r="AE5" s="422"/>
      <c r="AF5" s="422"/>
      <c r="AG5" s="422"/>
      <c r="AH5" s="422"/>
      <c r="AI5" s="422"/>
      <c r="AJ5" s="422"/>
      <c r="AK5" s="422"/>
      <c r="AL5" s="422"/>
      <c r="AM5" s="422"/>
      <c r="AN5" s="422"/>
      <c r="AO5" s="422"/>
      <c r="AP5" s="250" t="s">
        <v>477</v>
      </c>
      <c r="AQ5" s="419"/>
    </row>
    <row r="6" spans="1:44" ht="21" customHeight="1">
      <c r="A6" s="398" t="s">
        <v>478</v>
      </c>
      <c r="B6" s="399"/>
      <c r="C6" s="251" t="s">
        <v>479</v>
      </c>
      <c r="D6" s="252" t="s">
        <v>488</v>
      </c>
      <c r="E6" s="253">
        <v>1</v>
      </c>
      <c r="F6" s="253">
        <v>1</v>
      </c>
      <c r="G6" s="253">
        <v>1</v>
      </c>
      <c r="H6" s="253">
        <v>1</v>
      </c>
      <c r="I6" s="253">
        <v>1</v>
      </c>
      <c r="J6" s="253">
        <v>1</v>
      </c>
      <c r="K6" s="253">
        <v>1</v>
      </c>
      <c r="L6" s="253">
        <v>1</v>
      </c>
      <c r="M6" s="253">
        <v>1</v>
      </c>
      <c r="N6" s="253">
        <v>1</v>
      </c>
      <c r="O6" s="253">
        <v>1</v>
      </c>
      <c r="P6" s="253">
        <v>1</v>
      </c>
      <c r="Q6" s="253">
        <v>1</v>
      </c>
      <c r="R6" s="253">
        <v>1</v>
      </c>
      <c r="S6" s="253">
        <v>1</v>
      </c>
      <c r="T6" s="253">
        <v>1</v>
      </c>
      <c r="U6" s="253">
        <v>1</v>
      </c>
      <c r="V6" s="253">
        <v>1</v>
      </c>
      <c r="W6" s="253">
        <v>1</v>
      </c>
      <c r="X6" s="253">
        <v>1</v>
      </c>
      <c r="Y6" s="253">
        <v>1</v>
      </c>
      <c r="Z6" s="253">
        <v>1</v>
      </c>
      <c r="AA6" s="253">
        <v>1</v>
      </c>
      <c r="AB6" s="253">
        <v>1</v>
      </c>
      <c r="AC6" s="253">
        <v>1</v>
      </c>
      <c r="AD6" s="253">
        <v>1</v>
      </c>
      <c r="AE6" s="253">
        <v>1</v>
      </c>
      <c r="AF6" s="253">
        <v>1</v>
      </c>
      <c r="AG6" s="253">
        <v>1</v>
      </c>
      <c r="AH6" s="253">
        <v>1</v>
      </c>
      <c r="AI6" s="253">
        <v>1</v>
      </c>
      <c r="AJ6" s="253">
        <v>1</v>
      </c>
      <c r="AK6" s="253">
        <v>1</v>
      </c>
      <c r="AL6" s="253">
        <v>1</v>
      </c>
      <c r="AM6" s="253">
        <v>1</v>
      </c>
      <c r="AN6" s="253">
        <v>1</v>
      </c>
      <c r="AO6" s="253">
        <v>1</v>
      </c>
      <c r="AP6" s="254">
        <v>1</v>
      </c>
      <c r="AQ6" s="277"/>
    </row>
    <row r="7" spans="1:44" ht="21" customHeight="1">
      <c r="A7" s="400"/>
      <c r="B7" s="401"/>
      <c r="C7" s="255" t="s">
        <v>483</v>
      </c>
      <c r="D7" s="256" t="s">
        <v>498</v>
      </c>
      <c r="E7" s="253">
        <v>1</v>
      </c>
      <c r="F7" s="253">
        <v>1</v>
      </c>
      <c r="G7" s="257"/>
      <c r="H7" s="257"/>
      <c r="I7" s="257"/>
      <c r="J7" s="257"/>
      <c r="K7" s="257"/>
      <c r="L7" s="257"/>
      <c r="M7" s="253">
        <v>1</v>
      </c>
      <c r="N7" s="253">
        <v>1</v>
      </c>
      <c r="O7" s="253">
        <v>1</v>
      </c>
      <c r="P7" s="253">
        <v>1</v>
      </c>
      <c r="Q7" s="253">
        <v>1</v>
      </c>
      <c r="R7" s="253">
        <v>1</v>
      </c>
      <c r="S7" s="253">
        <v>1</v>
      </c>
      <c r="T7" s="253">
        <v>1</v>
      </c>
      <c r="U7" s="253">
        <v>1</v>
      </c>
      <c r="V7" s="253">
        <v>1</v>
      </c>
      <c r="W7" s="253">
        <v>1</v>
      </c>
      <c r="X7" s="253">
        <v>1</v>
      </c>
      <c r="Y7" s="253">
        <v>1</v>
      </c>
      <c r="Z7" s="253">
        <v>1</v>
      </c>
      <c r="AA7" s="253">
        <v>1</v>
      </c>
      <c r="AB7" s="253">
        <v>1</v>
      </c>
      <c r="AC7" s="253">
        <v>1</v>
      </c>
      <c r="AD7" s="253">
        <v>1</v>
      </c>
      <c r="AE7" s="253">
        <v>1</v>
      </c>
      <c r="AF7" s="253">
        <v>1</v>
      </c>
      <c r="AG7" s="253">
        <v>1</v>
      </c>
      <c r="AH7" s="253">
        <v>1</v>
      </c>
      <c r="AI7" s="253">
        <v>1</v>
      </c>
      <c r="AJ7" s="253">
        <v>1</v>
      </c>
      <c r="AK7" s="253">
        <v>1</v>
      </c>
      <c r="AL7" s="253">
        <v>1</v>
      </c>
      <c r="AM7" s="253">
        <v>1</v>
      </c>
      <c r="AN7" s="253">
        <v>1</v>
      </c>
      <c r="AO7" s="253">
        <v>1</v>
      </c>
      <c r="AP7" s="260"/>
      <c r="AQ7" s="277"/>
    </row>
    <row r="8" spans="1:44" ht="21" customHeight="1">
      <c r="A8" s="400"/>
      <c r="B8" s="401"/>
      <c r="C8" s="255" t="s">
        <v>491</v>
      </c>
      <c r="D8" s="256" t="s">
        <v>499</v>
      </c>
      <c r="E8" s="285"/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3">
        <v>1</v>
      </c>
      <c r="L8" s="253">
        <v>1</v>
      </c>
      <c r="M8" s="253">
        <v>1</v>
      </c>
      <c r="N8" s="253">
        <v>1</v>
      </c>
      <c r="O8" s="253">
        <v>1</v>
      </c>
      <c r="P8" s="253">
        <v>1</v>
      </c>
      <c r="Q8" s="253">
        <v>1</v>
      </c>
      <c r="R8" s="253">
        <v>1</v>
      </c>
      <c r="S8" s="253">
        <v>1</v>
      </c>
      <c r="T8" s="257"/>
      <c r="U8" s="257"/>
      <c r="V8" s="261"/>
      <c r="W8" s="261"/>
      <c r="X8" s="261"/>
      <c r="Y8" s="257"/>
      <c r="Z8" s="257"/>
      <c r="AA8" s="259">
        <v>1</v>
      </c>
      <c r="AB8" s="259">
        <v>1</v>
      </c>
      <c r="AC8" s="253">
        <v>1</v>
      </c>
      <c r="AD8" s="259">
        <v>1</v>
      </c>
      <c r="AE8" s="253">
        <v>1</v>
      </c>
      <c r="AF8" s="253">
        <v>1</v>
      </c>
      <c r="AG8" s="253">
        <v>1</v>
      </c>
      <c r="AH8" s="253">
        <v>1</v>
      </c>
      <c r="AI8" s="253">
        <v>1</v>
      </c>
      <c r="AJ8" s="253">
        <v>1</v>
      </c>
      <c r="AK8" s="253">
        <v>1</v>
      </c>
      <c r="AL8" s="253">
        <v>1</v>
      </c>
      <c r="AM8" s="253">
        <v>1</v>
      </c>
      <c r="AN8" s="253">
        <v>1</v>
      </c>
      <c r="AO8" s="253">
        <v>1</v>
      </c>
      <c r="AP8" s="260"/>
      <c r="AQ8" s="277"/>
    </row>
    <row r="9" spans="1:44" ht="21" customHeight="1">
      <c r="A9" s="400"/>
      <c r="B9" s="401"/>
      <c r="C9" s="255" t="s">
        <v>480</v>
      </c>
      <c r="D9" s="256" t="s">
        <v>500</v>
      </c>
      <c r="E9" s="257"/>
      <c r="F9" s="257"/>
      <c r="G9" s="257"/>
      <c r="H9" s="257"/>
      <c r="I9" s="257"/>
      <c r="J9" s="257"/>
      <c r="K9" s="257"/>
      <c r="L9" s="257"/>
      <c r="M9" s="261"/>
      <c r="N9" s="261"/>
      <c r="O9" s="253">
        <v>1</v>
      </c>
      <c r="P9" s="253">
        <v>1</v>
      </c>
      <c r="Q9" s="253">
        <v>1</v>
      </c>
      <c r="R9" s="253">
        <v>1</v>
      </c>
      <c r="S9" s="253">
        <v>1</v>
      </c>
      <c r="T9" s="253">
        <v>1</v>
      </c>
      <c r="U9" s="253">
        <v>1</v>
      </c>
      <c r="V9" s="253">
        <v>1</v>
      </c>
      <c r="W9" s="253">
        <v>1</v>
      </c>
      <c r="X9" s="253">
        <v>1</v>
      </c>
      <c r="Y9" s="253">
        <v>1</v>
      </c>
      <c r="Z9" s="258">
        <v>1</v>
      </c>
      <c r="AA9" s="258">
        <v>1</v>
      </c>
      <c r="AB9" s="258">
        <v>1</v>
      </c>
      <c r="AC9" s="253">
        <v>1</v>
      </c>
      <c r="AD9" s="258">
        <v>1</v>
      </c>
      <c r="AE9" s="253">
        <v>1</v>
      </c>
      <c r="AF9" s="253">
        <v>1</v>
      </c>
      <c r="AG9" s="253">
        <v>1</v>
      </c>
      <c r="AH9" s="253">
        <v>1</v>
      </c>
      <c r="AI9" s="253">
        <v>1</v>
      </c>
      <c r="AJ9" s="253">
        <v>1</v>
      </c>
      <c r="AK9" s="253">
        <v>1</v>
      </c>
      <c r="AL9" s="253">
        <v>1</v>
      </c>
      <c r="AM9" s="253">
        <v>1</v>
      </c>
      <c r="AN9" s="253">
        <v>1</v>
      </c>
      <c r="AO9" s="253">
        <v>1</v>
      </c>
      <c r="AP9" s="260"/>
      <c r="AQ9" s="277"/>
    </row>
    <row r="10" spans="1:44" ht="21" customHeight="1">
      <c r="A10" s="400"/>
      <c r="B10" s="401"/>
      <c r="C10" s="255" t="s">
        <v>492</v>
      </c>
      <c r="D10" s="256" t="s">
        <v>501</v>
      </c>
      <c r="E10" s="253">
        <v>1</v>
      </c>
      <c r="F10" s="257"/>
      <c r="G10" s="253">
        <v>1</v>
      </c>
      <c r="H10" s="253">
        <v>1</v>
      </c>
      <c r="I10" s="253">
        <v>1</v>
      </c>
      <c r="J10" s="253">
        <v>1</v>
      </c>
      <c r="K10" s="253">
        <v>1</v>
      </c>
      <c r="L10" s="253">
        <v>1</v>
      </c>
      <c r="M10" s="253">
        <v>1</v>
      </c>
      <c r="N10" s="253">
        <v>1</v>
      </c>
      <c r="O10" s="253">
        <v>1</v>
      </c>
      <c r="P10" s="253">
        <v>1</v>
      </c>
      <c r="Q10" s="253">
        <v>1</v>
      </c>
      <c r="R10" s="253">
        <v>1</v>
      </c>
      <c r="S10" s="253">
        <v>1</v>
      </c>
      <c r="T10" s="253">
        <v>1</v>
      </c>
      <c r="U10" s="253">
        <v>1</v>
      </c>
      <c r="V10" s="253">
        <v>1</v>
      </c>
      <c r="W10" s="253">
        <v>1</v>
      </c>
      <c r="X10" s="253">
        <v>1</v>
      </c>
      <c r="Y10" s="258">
        <v>1</v>
      </c>
      <c r="Z10" s="258">
        <v>1</v>
      </c>
      <c r="AA10" s="258">
        <v>1</v>
      </c>
      <c r="AB10" s="258">
        <v>1</v>
      </c>
      <c r="AC10" s="253">
        <v>1</v>
      </c>
      <c r="AD10" s="258">
        <v>1</v>
      </c>
      <c r="AE10" s="253">
        <v>1</v>
      </c>
      <c r="AF10" s="253">
        <v>1</v>
      </c>
      <c r="AG10" s="253">
        <v>1</v>
      </c>
      <c r="AH10" s="253">
        <v>1</v>
      </c>
      <c r="AI10" s="253">
        <v>1</v>
      </c>
      <c r="AJ10" s="253">
        <v>1</v>
      </c>
      <c r="AK10" s="253">
        <v>1</v>
      </c>
      <c r="AL10" s="253">
        <v>1</v>
      </c>
      <c r="AM10" s="253">
        <v>1</v>
      </c>
      <c r="AN10" s="253">
        <v>1</v>
      </c>
      <c r="AO10" s="253">
        <v>1</v>
      </c>
      <c r="AP10" s="260"/>
      <c r="AQ10" s="277"/>
    </row>
    <row r="11" spans="1:44" ht="21" customHeight="1">
      <c r="A11" s="400"/>
      <c r="B11" s="401"/>
      <c r="C11" s="255" t="s">
        <v>493</v>
      </c>
      <c r="D11" s="256" t="s">
        <v>502</v>
      </c>
      <c r="E11" s="284"/>
      <c r="F11" s="258">
        <v>1</v>
      </c>
      <c r="G11" s="261"/>
      <c r="H11" s="261"/>
      <c r="I11" s="261"/>
      <c r="J11" s="261"/>
      <c r="K11" s="258">
        <v>1</v>
      </c>
      <c r="L11" s="258">
        <v>1</v>
      </c>
      <c r="M11" s="258">
        <v>1</v>
      </c>
      <c r="N11" s="258">
        <v>1</v>
      </c>
      <c r="O11" s="258">
        <v>1</v>
      </c>
      <c r="P11" s="258">
        <v>1</v>
      </c>
      <c r="Q11" s="258">
        <v>1</v>
      </c>
      <c r="R11" s="258">
        <v>1</v>
      </c>
      <c r="S11" s="258">
        <v>1</v>
      </c>
      <c r="T11" s="258">
        <v>1</v>
      </c>
      <c r="U11" s="258">
        <v>1</v>
      </c>
      <c r="V11" s="258">
        <v>1</v>
      </c>
      <c r="W11" s="258">
        <v>1</v>
      </c>
      <c r="X11" s="258">
        <v>1</v>
      </c>
      <c r="Y11" s="258">
        <v>1</v>
      </c>
      <c r="Z11" s="258">
        <v>1</v>
      </c>
      <c r="AA11" s="258">
        <v>1</v>
      </c>
      <c r="AB11" s="258">
        <v>1</v>
      </c>
      <c r="AC11" s="258">
        <v>1</v>
      </c>
      <c r="AD11" s="258">
        <v>1</v>
      </c>
      <c r="AE11" s="258">
        <v>1</v>
      </c>
      <c r="AF11" s="258">
        <v>1</v>
      </c>
      <c r="AG11" s="258">
        <v>1</v>
      </c>
      <c r="AH11" s="258">
        <v>1</v>
      </c>
      <c r="AI11" s="258">
        <v>1</v>
      </c>
      <c r="AJ11" s="258">
        <v>1</v>
      </c>
      <c r="AK11" s="253">
        <v>1</v>
      </c>
      <c r="AL11" s="253">
        <v>1</v>
      </c>
      <c r="AM11" s="253">
        <v>1</v>
      </c>
      <c r="AN11" s="253">
        <v>1</v>
      </c>
      <c r="AO11" s="258">
        <v>1</v>
      </c>
      <c r="AP11" s="260"/>
      <c r="AQ11" s="277"/>
    </row>
    <row r="12" spans="1:44" ht="21" customHeight="1">
      <c r="A12" s="400"/>
      <c r="B12" s="401"/>
      <c r="C12" s="255" t="s">
        <v>494</v>
      </c>
      <c r="D12" s="256" t="s">
        <v>505</v>
      </c>
      <c r="E12" s="253">
        <v>1</v>
      </c>
      <c r="F12" s="253">
        <v>1</v>
      </c>
      <c r="G12" s="253">
        <v>1</v>
      </c>
      <c r="H12" s="253">
        <v>1</v>
      </c>
      <c r="I12" s="253">
        <v>1</v>
      </c>
      <c r="J12" s="253">
        <v>1</v>
      </c>
      <c r="K12" s="253">
        <v>1</v>
      </c>
      <c r="L12" s="253">
        <v>1</v>
      </c>
      <c r="M12" s="253">
        <v>1</v>
      </c>
      <c r="N12" s="253">
        <v>1</v>
      </c>
      <c r="O12" s="253">
        <v>1</v>
      </c>
      <c r="P12" s="253">
        <v>1</v>
      </c>
      <c r="Q12" s="253">
        <v>1</v>
      </c>
      <c r="R12" s="253">
        <v>1</v>
      </c>
      <c r="S12" s="253">
        <v>1</v>
      </c>
      <c r="T12" s="253">
        <v>1</v>
      </c>
      <c r="U12" s="253">
        <v>1</v>
      </c>
      <c r="V12" s="253">
        <v>1</v>
      </c>
      <c r="W12" s="262"/>
      <c r="X12" s="262"/>
      <c r="Y12" s="262"/>
      <c r="Z12" s="262"/>
      <c r="AA12" s="262"/>
      <c r="AB12" s="253">
        <v>1</v>
      </c>
      <c r="AC12" s="253">
        <v>1</v>
      </c>
      <c r="AD12" s="253">
        <v>1</v>
      </c>
      <c r="AE12" s="253">
        <v>1</v>
      </c>
      <c r="AF12" s="253">
        <v>1</v>
      </c>
      <c r="AG12" s="253">
        <v>1</v>
      </c>
      <c r="AH12" s="253">
        <v>1</v>
      </c>
      <c r="AI12" s="253">
        <v>1</v>
      </c>
      <c r="AJ12" s="253">
        <v>1</v>
      </c>
      <c r="AK12" s="253">
        <v>1</v>
      </c>
      <c r="AL12" s="253">
        <v>1</v>
      </c>
      <c r="AM12" s="253">
        <v>1</v>
      </c>
      <c r="AN12" s="253">
        <v>1</v>
      </c>
      <c r="AO12" s="253">
        <v>1</v>
      </c>
      <c r="AP12" s="260"/>
      <c r="AQ12" s="277"/>
    </row>
    <row r="13" spans="1:44" ht="21" customHeight="1">
      <c r="A13" s="400"/>
      <c r="B13" s="401"/>
      <c r="C13" s="255" t="s">
        <v>495</v>
      </c>
      <c r="D13" s="256" t="s">
        <v>503</v>
      </c>
      <c r="E13" s="257"/>
      <c r="F13" s="253">
        <v>1</v>
      </c>
      <c r="G13" s="257"/>
      <c r="H13" s="257"/>
      <c r="I13" s="257"/>
      <c r="J13" s="257"/>
      <c r="K13" s="257"/>
      <c r="L13" s="257"/>
      <c r="M13" s="262"/>
      <c r="N13" s="262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57"/>
      <c r="AA13" s="262"/>
      <c r="AB13" s="253">
        <v>1</v>
      </c>
      <c r="AC13" s="253">
        <v>1</v>
      </c>
      <c r="AD13" s="253">
        <v>1</v>
      </c>
      <c r="AE13" s="253">
        <v>1</v>
      </c>
      <c r="AF13" s="253">
        <v>1</v>
      </c>
      <c r="AG13" s="253">
        <v>1</v>
      </c>
      <c r="AH13" s="253">
        <v>1</v>
      </c>
      <c r="AI13" s="253">
        <v>1</v>
      </c>
      <c r="AJ13" s="253">
        <v>1</v>
      </c>
      <c r="AK13" s="253">
        <v>1</v>
      </c>
      <c r="AL13" s="253">
        <v>1</v>
      </c>
      <c r="AM13" s="253">
        <v>1</v>
      </c>
      <c r="AN13" s="253">
        <v>1</v>
      </c>
      <c r="AO13" s="253">
        <v>1</v>
      </c>
      <c r="AP13" s="260"/>
      <c r="AQ13" s="277"/>
    </row>
    <row r="14" spans="1:44" ht="21" customHeight="1">
      <c r="A14" s="395" t="s">
        <v>481</v>
      </c>
      <c r="B14" s="396"/>
      <c r="C14" s="396"/>
      <c r="D14" s="397"/>
      <c r="E14" s="264"/>
      <c r="F14" s="264"/>
      <c r="G14" s="264"/>
      <c r="H14" s="264"/>
      <c r="I14" s="264"/>
      <c r="J14" s="264"/>
      <c r="K14" s="264"/>
      <c r="L14" s="264"/>
      <c r="M14" s="264"/>
      <c r="N14" s="264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  <c r="AD14" s="264"/>
      <c r="AE14" s="264"/>
      <c r="AF14" s="264"/>
      <c r="AG14" s="264"/>
      <c r="AH14" s="264"/>
      <c r="AI14" s="264"/>
      <c r="AJ14" s="264"/>
      <c r="AK14" s="264"/>
      <c r="AL14" s="264"/>
      <c r="AM14" s="264"/>
      <c r="AN14" s="264"/>
      <c r="AO14" s="264"/>
      <c r="AP14" s="264"/>
      <c r="AQ14" s="278"/>
      <c r="AR14" s="279"/>
    </row>
    <row r="15" spans="1:44" ht="21" customHeight="1">
      <c r="A15" s="398" t="s">
        <v>482</v>
      </c>
      <c r="B15" s="399"/>
      <c r="C15" s="263" t="s">
        <v>483</v>
      </c>
      <c r="D15" s="265" t="s">
        <v>258</v>
      </c>
      <c r="E15" s="285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6"/>
      <c r="T15" s="266"/>
      <c r="U15" s="266"/>
      <c r="V15" s="266"/>
      <c r="W15" s="266"/>
      <c r="X15" s="266"/>
      <c r="Y15" s="266"/>
      <c r="Z15" s="266"/>
      <c r="AA15" s="266"/>
      <c r="AB15" s="266"/>
      <c r="AC15" s="266"/>
      <c r="AD15" s="266"/>
      <c r="AE15" s="266"/>
      <c r="AF15" s="266"/>
      <c r="AG15" s="266"/>
      <c r="AH15" s="266"/>
      <c r="AI15" s="266"/>
      <c r="AJ15" s="266"/>
      <c r="AK15" s="266"/>
      <c r="AL15" s="266"/>
      <c r="AM15" s="266"/>
      <c r="AN15" s="266"/>
      <c r="AO15" s="266"/>
      <c r="AP15" s="266"/>
      <c r="AQ15" s="402" t="s">
        <v>484</v>
      </c>
    </row>
    <row r="16" spans="1:44" ht="21" customHeight="1">
      <c r="A16" s="400"/>
      <c r="B16" s="401"/>
      <c r="C16" s="267" t="s">
        <v>485</v>
      </c>
      <c r="D16" s="268" t="s">
        <v>258</v>
      </c>
      <c r="E16" s="286"/>
      <c r="F16" s="269"/>
      <c r="G16" s="269"/>
      <c r="H16" s="269"/>
      <c r="I16" s="269"/>
      <c r="J16" s="269"/>
      <c r="K16" s="269"/>
      <c r="L16" s="269"/>
      <c r="M16" s="269"/>
      <c r="N16" s="269"/>
      <c r="O16" s="269"/>
      <c r="P16" s="269"/>
      <c r="Q16" s="269"/>
      <c r="R16" s="269"/>
      <c r="S16" s="269"/>
      <c r="T16" s="269"/>
      <c r="U16" s="269"/>
      <c r="V16" s="269"/>
      <c r="W16" s="269"/>
      <c r="X16" s="269"/>
      <c r="Y16" s="269"/>
      <c r="Z16" s="269"/>
      <c r="AA16" s="269"/>
      <c r="AB16" s="269"/>
      <c r="AC16" s="269"/>
      <c r="AD16" s="269"/>
      <c r="AE16" s="269"/>
      <c r="AF16" s="269"/>
      <c r="AG16" s="269"/>
      <c r="AH16" s="269"/>
      <c r="AI16" s="269"/>
      <c r="AJ16" s="269"/>
      <c r="AK16" s="269"/>
      <c r="AL16" s="269"/>
      <c r="AM16" s="269"/>
      <c r="AN16" s="269"/>
      <c r="AO16" s="269"/>
      <c r="AP16" s="269"/>
      <c r="AQ16" s="403"/>
    </row>
    <row r="17" spans="1:43" ht="21" customHeight="1">
      <c r="A17" s="400"/>
      <c r="B17" s="401"/>
      <c r="C17" s="267" t="s">
        <v>496</v>
      </c>
      <c r="D17" s="268" t="s">
        <v>258</v>
      </c>
      <c r="E17" s="286"/>
      <c r="F17" s="269"/>
      <c r="G17" s="269"/>
      <c r="H17" s="269"/>
      <c r="I17" s="269"/>
      <c r="J17" s="269"/>
      <c r="K17" s="269"/>
      <c r="L17" s="269"/>
      <c r="M17" s="269"/>
      <c r="N17" s="269"/>
      <c r="O17" s="269"/>
      <c r="P17" s="269"/>
      <c r="Q17" s="269"/>
      <c r="R17" s="269"/>
      <c r="S17" s="269"/>
      <c r="T17" s="269"/>
      <c r="U17" s="269"/>
      <c r="V17" s="269"/>
      <c r="W17" s="269"/>
      <c r="X17" s="269"/>
      <c r="Y17" s="269"/>
      <c r="Z17" s="269"/>
      <c r="AA17" s="269"/>
      <c r="AB17" s="269"/>
      <c r="AC17" s="269"/>
      <c r="AD17" s="269"/>
      <c r="AE17" s="269"/>
      <c r="AF17" s="269"/>
      <c r="AG17" s="269"/>
      <c r="AH17" s="269"/>
      <c r="AI17" s="269"/>
      <c r="AJ17" s="269"/>
      <c r="AK17" s="269"/>
      <c r="AL17" s="269"/>
      <c r="AM17" s="269"/>
      <c r="AN17" s="269"/>
      <c r="AO17" s="269"/>
      <c r="AP17" s="269"/>
      <c r="AQ17" s="403"/>
    </row>
    <row r="18" spans="1:43" ht="21" customHeight="1" thickBot="1">
      <c r="A18" s="400"/>
      <c r="B18" s="401"/>
      <c r="C18" s="270" t="s">
        <v>497</v>
      </c>
      <c r="D18" s="268" t="s">
        <v>258</v>
      </c>
      <c r="E18" s="286"/>
      <c r="F18" s="269"/>
      <c r="G18" s="269"/>
      <c r="H18" s="269"/>
      <c r="I18" s="269"/>
      <c r="J18" s="269"/>
      <c r="K18" s="269"/>
      <c r="L18" s="269"/>
      <c r="M18" s="269"/>
      <c r="N18" s="269"/>
      <c r="O18" s="269"/>
      <c r="P18" s="269"/>
      <c r="Q18" s="269"/>
      <c r="R18" s="269"/>
      <c r="S18" s="269"/>
      <c r="T18" s="269"/>
      <c r="U18" s="269"/>
      <c r="V18" s="269"/>
      <c r="W18" s="269"/>
      <c r="X18" s="269"/>
      <c r="Y18" s="269"/>
      <c r="Z18" s="269"/>
      <c r="AA18" s="269"/>
      <c r="AB18" s="269"/>
      <c r="AC18" s="269"/>
      <c r="AD18" s="269"/>
      <c r="AE18" s="269"/>
      <c r="AF18" s="269"/>
      <c r="AG18" s="269"/>
      <c r="AH18" s="269"/>
      <c r="AI18" s="269"/>
      <c r="AJ18" s="269"/>
      <c r="AK18" s="269"/>
      <c r="AL18" s="269"/>
      <c r="AM18" s="269"/>
      <c r="AN18" s="269"/>
      <c r="AO18" s="269"/>
      <c r="AP18" s="269"/>
      <c r="AQ18" s="403"/>
    </row>
    <row r="19" spans="1:43" ht="21" customHeight="1">
      <c r="A19" s="404" t="s">
        <v>486</v>
      </c>
      <c r="B19" s="405"/>
      <c r="C19" s="405"/>
      <c r="D19" s="406"/>
      <c r="E19" s="282"/>
      <c r="F19" s="405"/>
      <c r="G19" s="405"/>
      <c r="H19" s="405"/>
      <c r="I19" s="405"/>
      <c r="J19" s="405"/>
      <c r="K19" s="405"/>
      <c r="L19" s="405"/>
      <c r="M19" s="405"/>
      <c r="N19" s="405"/>
      <c r="O19" s="405"/>
      <c r="P19" s="405"/>
      <c r="Q19" s="405"/>
      <c r="R19" s="405"/>
      <c r="S19" s="405"/>
      <c r="T19" s="405"/>
      <c r="U19" s="405"/>
      <c r="V19" s="405"/>
      <c r="W19" s="405"/>
      <c r="X19" s="271"/>
      <c r="Y19" s="271"/>
      <c r="Z19" s="271"/>
      <c r="AA19" s="271"/>
      <c r="AB19" s="271"/>
      <c r="AC19" s="276"/>
      <c r="AD19" s="271"/>
      <c r="AE19" s="276"/>
      <c r="AF19" s="276"/>
      <c r="AG19" s="276"/>
      <c r="AH19" s="276"/>
      <c r="AI19" s="276"/>
      <c r="AJ19" s="276"/>
      <c r="AK19" s="276"/>
      <c r="AL19" s="289"/>
      <c r="AM19" s="289"/>
      <c r="AN19" s="289"/>
      <c r="AO19" s="288"/>
      <c r="AP19" s="271"/>
      <c r="AQ19" s="272"/>
    </row>
    <row r="20" spans="1:43" ht="21" customHeight="1" thickBot="1">
      <c r="A20" s="391" t="s">
        <v>487</v>
      </c>
      <c r="B20" s="392"/>
      <c r="C20" s="392"/>
      <c r="D20" s="393"/>
      <c r="E20" s="281"/>
      <c r="F20" s="394"/>
      <c r="G20" s="394"/>
      <c r="H20" s="394"/>
      <c r="I20" s="394"/>
      <c r="J20" s="394"/>
      <c r="K20" s="394"/>
      <c r="L20" s="394"/>
      <c r="M20" s="394"/>
      <c r="N20" s="394"/>
      <c r="O20" s="394"/>
      <c r="P20" s="394"/>
      <c r="Q20" s="394"/>
      <c r="R20" s="394"/>
      <c r="S20" s="394"/>
      <c r="T20" s="394"/>
      <c r="U20" s="394"/>
      <c r="V20" s="394"/>
      <c r="W20" s="394"/>
      <c r="X20" s="273"/>
      <c r="Y20" s="273"/>
      <c r="Z20" s="273"/>
      <c r="AA20" s="273"/>
      <c r="AB20" s="273"/>
      <c r="AC20" s="273"/>
      <c r="AD20" s="273"/>
      <c r="AE20" s="273"/>
      <c r="AF20" s="273"/>
      <c r="AG20" s="273"/>
      <c r="AH20" s="273"/>
      <c r="AI20" s="273"/>
      <c r="AJ20" s="273"/>
      <c r="AK20" s="273"/>
      <c r="AL20" s="273"/>
      <c r="AM20" s="273"/>
      <c r="AN20" s="273"/>
      <c r="AO20" s="273"/>
      <c r="AP20" s="273"/>
      <c r="AQ20" s="274"/>
    </row>
    <row r="21" spans="1:43">
      <c r="A21" s="275" t="s">
        <v>509</v>
      </c>
      <c r="B21" s="280"/>
    </row>
    <row r="22" spans="1:43">
      <c r="A22" s="275"/>
    </row>
    <row r="23" spans="1:43">
      <c r="A23" s="275"/>
    </row>
  </sheetData>
  <mergeCells count="17">
    <mergeCell ref="A6:B13"/>
    <mergeCell ref="A1:AQ1"/>
    <mergeCell ref="A2:C2"/>
    <mergeCell ref="A3:C3"/>
    <mergeCell ref="A4:B5"/>
    <mergeCell ref="C4:C5"/>
    <mergeCell ref="D4:D5"/>
    <mergeCell ref="AQ4:AQ5"/>
    <mergeCell ref="E5:F5"/>
    <mergeCell ref="G5:AO5"/>
    <mergeCell ref="A20:D20"/>
    <mergeCell ref="F20:W20"/>
    <mergeCell ref="A14:D14"/>
    <mergeCell ref="A15:B18"/>
    <mergeCell ref="AQ15:AQ18"/>
    <mergeCell ref="A19:D19"/>
    <mergeCell ref="F19:W19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"/>
  <sheetViews>
    <sheetView workbookViewId="0">
      <selection activeCell="P3" sqref="P3"/>
    </sheetView>
  </sheetViews>
  <sheetFormatPr defaultRowHeight="14.25"/>
  <sheetData>
    <row r="1" spans="1:30" s="152" customFormat="1">
      <c r="A1" s="163"/>
      <c r="B1" s="163" t="s">
        <v>262</v>
      </c>
      <c r="C1" s="163"/>
      <c r="D1" s="163" t="s">
        <v>264</v>
      </c>
      <c r="E1" s="163"/>
      <c r="F1" s="163" t="s">
        <v>419</v>
      </c>
      <c r="G1" s="163"/>
      <c r="H1" s="163" t="s">
        <v>344</v>
      </c>
      <c r="I1" s="163"/>
      <c r="J1" s="163" t="s">
        <v>0</v>
      </c>
      <c r="K1" s="163"/>
      <c r="L1" s="163" t="s">
        <v>420</v>
      </c>
      <c r="M1" s="163"/>
      <c r="N1" s="163" t="s">
        <v>1</v>
      </c>
      <c r="O1" s="163"/>
      <c r="P1" s="163" t="s">
        <v>421</v>
      </c>
      <c r="Q1" s="163"/>
      <c r="R1" s="163" t="s">
        <v>422</v>
      </c>
      <c r="S1" s="163"/>
      <c r="T1" s="163" t="s">
        <v>8</v>
      </c>
      <c r="U1" s="163"/>
      <c r="V1" s="163" t="s">
        <v>9</v>
      </c>
      <c r="W1" s="163"/>
      <c r="X1" s="163" t="s">
        <v>423</v>
      </c>
      <c r="Y1" s="163"/>
      <c r="Z1" s="163" t="s">
        <v>130</v>
      </c>
      <c r="AA1" s="163"/>
      <c r="AB1" s="163" t="s">
        <v>424</v>
      </c>
      <c r="AC1" s="164"/>
      <c r="AD1" s="162" t="s">
        <v>425</v>
      </c>
    </row>
    <row r="2" spans="1:30" s="152" customFormat="1">
      <c r="A2" s="168">
        <v>1</v>
      </c>
      <c r="B2" s="167">
        <v>2</v>
      </c>
      <c r="C2" s="168"/>
      <c r="D2" s="167">
        <v>2</v>
      </c>
      <c r="E2" s="168"/>
      <c r="F2" s="167">
        <v>4</v>
      </c>
      <c r="G2" s="168"/>
      <c r="H2" s="167">
        <v>2</v>
      </c>
      <c r="I2" s="168"/>
      <c r="J2" s="167">
        <v>1</v>
      </c>
      <c r="K2" s="168"/>
      <c r="L2" s="167">
        <v>1</v>
      </c>
      <c r="M2" s="168">
        <v>1</v>
      </c>
      <c r="N2" s="167">
        <v>1</v>
      </c>
      <c r="O2" s="168"/>
      <c r="P2" s="167">
        <v>1</v>
      </c>
      <c r="Q2" s="168"/>
      <c r="R2" s="167">
        <v>1</v>
      </c>
      <c r="S2" s="168"/>
      <c r="T2" s="167">
        <v>2</v>
      </c>
      <c r="U2" s="168"/>
      <c r="V2" s="167">
        <v>1</v>
      </c>
      <c r="W2" s="168"/>
      <c r="X2" s="167">
        <v>1</v>
      </c>
      <c r="Y2" s="168"/>
      <c r="Z2" s="167">
        <v>3</v>
      </c>
      <c r="AA2" s="168"/>
      <c r="AB2" s="167">
        <v>1</v>
      </c>
      <c r="AC2" s="164"/>
      <c r="AD2" s="164"/>
    </row>
    <row r="3" spans="1:30" s="152" customFormat="1">
      <c r="A3" s="165">
        <v>1</v>
      </c>
      <c r="B3" s="166" t="s">
        <v>426</v>
      </c>
      <c r="C3" s="165">
        <v>1</v>
      </c>
      <c r="D3" s="166" t="s">
        <v>427</v>
      </c>
      <c r="E3" s="165">
        <v>1</v>
      </c>
      <c r="F3" s="166" t="s">
        <v>267</v>
      </c>
      <c r="G3" s="165">
        <v>1</v>
      </c>
      <c r="H3" s="166" t="s">
        <v>428</v>
      </c>
      <c r="I3" s="166">
        <v>1</v>
      </c>
      <c r="J3" s="166" t="s">
        <v>12</v>
      </c>
      <c r="K3" s="166">
        <v>1</v>
      </c>
      <c r="L3" s="166" t="s">
        <v>13</v>
      </c>
      <c r="M3" s="166">
        <v>1</v>
      </c>
      <c r="N3" s="166" t="s">
        <v>14</v>
      </c>
      <c r="O3" s="166">
        <v>1</v>
      </c>
      <c r="P3" s="166" t="s">
        <v>15</v>
      </c>
      <c r="Q3" s="166">
        <v>1</v>
      </c>
      <c r="R3" s="166" t="s">
        <v>429</v>
      </c>
      <c r="S3" s="166">
        <v>1</v>
      </c>
      <c r="T3" s="166" t="s">
        <v>430</v>
      </c>
      <c r="U3" s="166">
        <v>1</v>
      </c>
      <c r="V3" s="166" t="s">
        <v>431</v>
      </c>
      <c r="W3" s="166">
        <v>1</v>
      </c>
      <c r="X3" s="166" t="s">
        <v>18</v>
      </c>
      <c r="Y3" s="166">
        <v>1</v>
      </c>
      <c r="Z3" s="166" t="s">
        <v>200</v>
      </c>
      <c r="AA3" s="166">
        <v>1</v>
      </c>
      <c r="AB3" s="166" t="s">
        <v>432</v>
      </c>
      <c r="AC3" s="164"/>
      <c r="AD3" s="164"/>
    </row>
    <row r="4" spans="1:30" s="152" customFormat="1">
      <c r="A4" s="165">
        <v>2</v>
      </c>
      <c r="B4" s="166" t="s">
        <v>433</v>
      </c>
      <c r="C4" s="165">
        <v>2</v>
      </c>
      <c r="D4" s="166" t="s">
        <v>235</v>
      </c>
      <c r="E4" s="165">
        <v>2</v>
      </c>
      <c r="F4" s="166" t="s">
        <v>434</v>
      </c>
      <c r="G4" s="165">
        <v>2</v>
      </c>
      <c r="H4" s="166" t="s">
        <v>346</v>
      </c>
      <c r="I4" s="166">
        <v>2</v>
      </c>
      <c r="J4" s="166" t="s">
        <v>20</v>
      </c>
      <c r="K4" s="166">
        <v>2</v>
      </c>
      <c r="L4" s="166" t="s">
        <v>435</v>
      </c>
      <c r="M4" s="166">
        <v>2</v>
      </c>
      <c r="N4" s="166" t="s">
        <v>436</v>
      </c>
      <c r="O4" s="166">
        <v>2</v>
      </c>
      <c r="P4" s="166" t="s">
        <v>437</v>
      </c>
      <c r="Q4" s="166">
        <v>2</v>
      </c>
      <c r="R4" s="166" t="s">
        <v>438</v>
      </c>
      <c r="S4" s="166">
        <v>2</v>
      </c>
      <c r="T4" s="166" t="s">
        <v>8</v>
      </c>
      <c r="U4" s="166">
        <v>2</v>
      </c>
      <c r="V4" s="166" t="s">
        <v>439</v>
      </c>
      <c r="W4" s="166">
        <v>2</v>
      </c>
      <c r="X4" s="166" t="s">
        <v>429</v>
      </c>
      <c r="Y4" s="166">
        <v>2</v>
      </c>
      <c r="Z4" s="166" t="s">
        <v>440</v>
      </c>
      <c r="AA4" s="166">
        <v>2</v>
      </c>
      <c r="AB4" s="166" t="s">
        <v>441</v>
      </c>
      <c r="AC4" s="164"/>
      <c r="AD4" s="164"/>
    </row>
    <row r="5" spans="1:30" s="152" customFormat="1">
      <c r="A5" s="165">
        <v>3</v>
      </c>
      <c r="B5" s="166" t="s">
        <v>26</v>
      </c>
      <c r="C5" s="165">
        <v>3</v>
      </c>
      <c r="D5" s="166" t="s">
        <v>236</v>
      </c>
      <c r="E5" s="165">
        <v>3</v>
      </c>
      <c r="F5" s="166" t="s">
        <v>442</v>
      </c>
      <c r="G5" s="165">
        <v>3</v>
      </c>
      <c r="H5" s="166" t="s">
        <v>443</v>
      </c>
      <c r="I5" s="166">
        <v>3</v>
      </c>
      <c r="J5" s="166" t="s">
        <v>444</v>
      </c>
      <c r="K5" s="166">
        <v>3</v>
      </c>
      <c r="L5" s="166" t="s">
        <v>27</v>
      </c>
      <c r="M5" s="166">
        <v>3</v>
      </c>
      <c r="N5" s="166" t="s">
        <v>28</v>
      </c>
      <c r="O5" s="166">
        <v>3</v>
      </c>
      <c r="P5" s="166" t="s">
        <v>445</v>
      </c>
      <c r="Q5" s="166">
        <v>3</v>
      </c>
      <c r="R5" s="166" t="s">
        <v>446</v>
      </c>
      <c r="S5" s="166"/>
      <c r="T5" s="166"/>
      <c r="U5" s="166"/>
      <c r="V5" s="166"/>
      <c r="W5" s="166"/>
      <c r="X5" s="166"/>
      <c r="Y5" s="166">
        <v>3</v>
      </c>
      <c r="Z5" s="166" t="s">
        <v>447</v>
      </c>
      <c r="AA5" s="166"/>
      <c r="AB5" s="166"/>
      <c r="AC5" s="164"/>
      <c r="AD5" s="164"/>
    </row>
    <row r="6" spans="1:30" s="152" customFormat="1">
      <c r="A6" s="165">
        <v>4</v>
      </c>
      <c r="B6" s="166" t="s">
        <v>443</v>
      </c>
      <c r="C6" s="165">
        <v>4</v>
      </c>
      <c r="D6" s="166" t="s">
        <v>443</v>
      </c>
      <c r="E6" s="165">
        <v>4</v>
      </c>
      <c r="F6" s="166" t="s">
        <v>448</v>
      </c>
      <c r="G6" s="165"/>
      <c r="H6" s="166"/>
      <c r="I6" s="166">
        <v>4</v>
      </c>
      <c r="J6" s="166" t="s">
        <v>31</v>
      </c>
      <c r="K6" s="166"/>
      <c r="L6" s="166"/>
      <c r="M6" s="166">
        <v>4</v>
      </c>
      <c r="N6" s="166" t="s">
        <v>449</v>
      </c>
      <c r="O6" s="166">
        <v>4</v>
      </c>
      <c r="P6" s="166" t="s">
        <v>265</v>
      </c>
      <c r="Q6" s="166"/>
      <c r="R6" s="166"/>
      <c r="S6" s="166"/>
      <c r="T6" s="166"/>
      <c r="U6" s="166"/>
      <c r="V6" s="166"/>
      <c r="W6" s="166"/>
      <c r="X6" s="166"/>
      <c r="Y6" s="166">
        <v>4</v>
      </c>
      <c r="Z6" s="166" t="s">
        <v>450</v>
      </c>
      <c r="AA6" s="166"/>
      <c r="AB6" s="166"/>
      <c r="AC6" s="164"/>
      <c r="AD6" s="164"/>
    </row>
    <row r="7" spans="1:30" s="152" customFormat="1">
      <c r="A7" s="165"/>
      <c r="B7" s="166"/>
      <c r="C7" s="165"/>
      <c r="D7" s="166"/>
      <c r="E7" s="165">
        <v>5</v>
      </c>
      <c r="F7" s="166" t="s">
        <v>451</v>
      </c>
      <c r="G7" s="165"/>
      <c r="H7" s="166"/>
      <c r="I7" s="166">
        <v>5</v>
      </c>
      <c r="J7" s="166" t="s">
        <v>452</v>
      </c>
      <c r="K7" s="166"/>
      <c r="L7" s="166"/>
      <c r="M7" s="166">
        <v>5</v>
      </c>
      <c r="N7" s="166" t="s">
        <v>453</v>
      </c>
      <c r="O7" s="166">
        <v>5</v>
      </c>
      <c r="P7" s="166" t="s">
        <v>454</v>
      </c>
      <c r="Q7" s="166"/>
      <c r="R7" s="166"/>
      <c r="S7" s="166"/>
      <c r="T7" s="166"/>
      <c r="U7" s="166"/>
      <c r="V7" s="166"/>
      <c r="W7" s="166"/>
      <c r="X7" s="166"/>
      <c r="Y7" s="166"/>
      <c r="Z7" s="166"/>
      <c r="AA7" s="166"/>
      <c r="AB7" s="166"/>
      <c r="AC7" s="164"/>
      <c r="AD7" s="164"/>
    </row>
    <row r="8" spans="1:30" s="152" customFormat="1">
      <c r="A8" s="165"/>
      <c r="B8" s="166"/>
      <c r="C8" s="165"/>
      <c r="D8" s="166"/>
      <c r="E8" s="165">
        <v>6</v>
      </c>
      <c r="F8" s="166" t="s">
        <v>272</v>
      </c>
      <c r="G8" s="165"/>
      <c r="H8" s="166"/>
      <c r="I8" s="166">
        <v>6</v>
      </c>
      <c r="J8" s="166" t="s">
        <v>455</v>
      </c>
      <c r="K8" s="166"/>
      <c r="L8" s="166"/>
      <c r="M8" s="166">
        <v>6</v>
      </c>
      <c r="N8" s="166" t="s">
        <v>456</v>
      </c>
      <c r="O8" s="166"/>
      <c r="P8" s="166"/>
      <c r="Q8" s="166"/>
      <c r="R8" s="166"/>
      <c r="S8" s="166"/>
      <c r="T8" s="166"/>
      <c r="U8" s="166"/>
      <c r="V8" s="166"/>
      <c r="W8" s="166"/>
      <c r="X8" s="166"/>
      <c r="Y8" s="166"/>
      <c r="Z8" s="166"/>
      <c r="AA8" s="166"/>
      <c r="AB8" s="166"/>
      <c r="AC8" s="164"/>
      <c r="AD8" s="164"/>
    </row>
    <row r="9" spans="1:30" s="152" customFormat="1">
      <c r="A9" s="165"/>
      <c r="B9" s="166"/>
      <c r="C9" s="165"/>
      <c r="D9" s="166"/>
      <c r="E9" s="165">
        <v>7</v>
      </c>
      <c r="F9" s="166" t="s">
        <v>273</v>
      </c>
      <c r="G9" s="165"/>
      <c r="H9" s="166"/>
      <c r="I9" s="166">
        <v>7</v>
      </c>
      <c r="J9" s="166" t="s">
        <v>457</v>
      </c>
      <c r="K9" s="166"/>
      <c r="L9" s="166"/>
      <c r="M9" s="166">
        <v>7</v>
      </c>
      <c r="N9" s="166" t="s">
        <v>38</v>
      </c>
      <c r="O9" s="166"/>
      <c r="P9" s="166"/>
      <c r="Q9" s="166"/>
      <c r="R9" s="166"/>
      <c r="S9" s="166"/>
      <c r="T9" s="166"/>
      <c r="U9" s="166"/>
      <c r="V9" s="166"/>
      <c r="W9" s="166"/>
      <c r="X9" s="166"/>
      <c r="Y9" s="166"/>
      <c r="Z9" s="166"/>
      <c r="AA9" s="166"/>
      <c r="AB9" s="166"/>
      <c r="AC9" s="164"/>
      <c r="AD9" s="164"/>
    </row>
    <row r="10" spans="1:30" s="152" customFormat="1">
      <c r="A10" s="165"/>
      <c r="B10" s="166"/>
      <c r="C10" s="165"/>
      <c r="D10" s="166"/>
      <c r="E10" s="165">
        <v>8</v>
      </c>
      <c r="F10" s="166" t="s">
        <v>274</v>
      </c>
      <c r="G10" s="165"/>
      <c r="H10" s="166"/>
      <c r="I10" s="166">
        <v>8</v>
      </c>
      <c r="J10" s="166" t="s">
        <v>458</v>
      </c>
      <c r="K10" s="166"/>
      <c r="L10" s="166"/>
      <c r="M10" s="166">
        <v>8</v>
      </c>
      <c r="N10" s="166" t="s">
        <v>41</v>
      </c>
      <c r="O10" s="166"/>
      <c r="P10" s="166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4"/>
      <c r="AD10" s="164"/>
    </row>
    <row r="11" spans="1:30" s="152" customFormat="1">
      <c r="A11" s="165"/>
      <c r="B11" s="166"/>
      <c r="C11" s="165"/>
      <c r="D11" s="166"/>
      <c r="E11" s="165">
        <v>9</v>
      </c>
      <c r="F11" s="166" t="s">
        <v>459</v>
      </c>
      <c r="G11" s="165"/>
      <c r="H11" s="166"/>
      <c r="I11" s="166">
        <v>9</v>
      </c>
      <c r="J11" s="166" t="s">
        <v>460</v>
      </c>
      <c r="K11" s="166"/>
      <c r="L11" s="166"/>
      <c r="M11" s="166">
        <v>9</v>
      </c>
      <c r="N11" s="166" t="s">
        <v>43</v>
      </c>
      <c r="O11" s="166"/>
      <c r="P11" s="166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4"/>
      <c r="AD11" s="164"/>
    </row>
    <row r="12" spans="1:30" s="152" customFormat="1">
      <c r="A12" s="165"/>
      <c r="B12" s="166"/>
      <c r="C12" s="165"/>
      <c r="D12" s="166"/>
      <c r="E12" s="165">
        <v>10</v>
      </c>
      <c r="F12" s="166" t="s">
        <v>336</v>
      </c>
      <c r="G12" s="165"/>
      <c r="H12" s="166"/>
      <c r="I12" s="166">
        <v>10</v>
      </c>
      <c r="J12" s="166" t="s">
        <v>461</v>
      </c>
      <c r="K12" s="166"/>
      <c r="L12" s="166"/>
      <c r="M12" s="166">
        <v>10</v>
      </c>
      <c r="N12" s="166" t="s">
        <v>45</v>
      </c>
      <c r="O12" s="166"/>
      <c r="P12" s="166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4"/>
      <c r="AD12" s="164"/>
    </row>
    <row r="13" spans="1:30" s="152" customFormat="1">
      <c r="A13" s="165"/>
      <c r="B13" s="166"/>
      <c r="C13" s="165"/>
      <c r="D13" s="166"/>
      <c r="E13" s="165">
        <v>11</v>
      </c>
      <c r="F13" s="166" t="s">
        <v>462</v>
      </c>
      <c r="G13" s="165"/>
      <c r="H13" s="166"/>
      <c r="I13" s="166">
        <v>11</v>
      </c>
      <c r="J13" s="166" t="s">
        <v>463</v>
      </c>
      <c r="K13" s="166"/>
      <c r="L13" s="166"/>
      <c r="M13" s="166">
        <v>11</v>
      </c>
      <c r="N13" s="166" t="s">
        <v>47</v>
      </c>
      <c r="O13" s="166"/>
      <c r="P13" s="166"/>
      <c r="Q13" s="166"/>
      <c r="R13" s="166"/>
      <c r="S13" s="166"/>
      <c r="T13" s="166"/>
      <c r="U13" s="166"/>
      <c r="V13" s="166"/>
      <c r="W13" s="166"/>
      <c r="X13" s="166"/>
      <c r="Y13" s="166"/>
      <c r="Z13" s="166"/>
      <c r="AA13" s="166"/>
      <c r="AB13" s="166"/>
      <c r="AC13" s="164"/>
      <c r="AD13" s="164"/>
    </row>
    <row r="14" spans="1:30" s="152" customFormat="1">
      <c r="A14" s="165"/>
      <c r="B14" s="166"/>
      <c r="C14" s="165"/>
      <c r="D14" s="166"/>
      <c r="E14" s="165">
        <v>12</v>
      </c>
      <c r="F14" s="166" t="s">
        <v>464</v>
      </c>
      <c r="G14" s="165"/>
      <c r="H14" s="166"/>
      <c r="I14" s="166">
        <v>12</v>
      </c>
      <c r="J14" s="166" t="s">
        <v>48</v>
      </c>
      <c r="K14" s="166"/>
      <c r="L14" s="166"/>
      <c r="M14" s="166"/>
      <c r="N14" s="166"/>
      <c r="O14" s="166"/>
      <c r="P14" s="166"/>
      <c r="Q14" s="166"/>
      <c r="R14" s="166"/>
      <c r="S14" s="166"/>
      <c r="T14" s="166"/>
      <c r="U14" s="166"/>
      <c r="V14" s="166"/>
      <c r="W14" s="166"/>
      <c r="X14" s="166"/>
      <c r="Y14" s="166"/>
      <c r="Z14" s="166"/>
      <c r="AA14" s="166"/>
      <c r="AB14" s="166"/>
      <c r="AC14" s="164"/>
      <c r="AD14" s="164"/>
    </row>
    <row r="15" spans="1:30" s="152" customFormat="1">
      <c r="A15" s="165"/>
      <c r="B15" s="166"/>
      <c r="C15" s="165"/>
      <c r="D15" s="166"/>
      <c r="E15" s="165">
        <v>13</v>
      </c>
      <c r="F15" s="166" t="s">
        <v>465</v>
      </c>
      <c r="G15" s="165"/>
      <c r="H15" s="166"/>
      <c r="I15" s="166">
        <v>13</v>
      </c>
      <c r="J15" s="166" t="s">
        <v>49</v>
      </c>
      <c r="K15" s="166"/>
      <c r="L15" s="166"/>
      <c r="M15" s="166"/>
      <c r="N15" s="166"/>
      <c r="O15" s="166"/>
      <c r="P15" s="166"/>
      <c r="Q15" s="166"/>
      <c r="R15" s="166"/>
      <c r="S15" s="166"/>
      <c r="T15" s="166"/>
      <c r="U15" s="166"/>
      <c r="V15" s="166"/>
      <c r="W15" s="166"/>
      <c r="X15" s="166"/>
      <c r="Y15" s="166"/>
      <c r="Z15" s="166"/>
      <c r="AA15" s="166"/>
      <c r="AB15" s="166"/>
      <c r="AC15" s="164"/>
      <c r="AD15" s="164"/>
    </row>
    <row r="16" spans="1:30" s="152" customFormat="1">
      <c r="A16" s="165"/>
      <c r="B16" s="166"/>
      <c r="C16" s="165"/>
      <c r="D16" s="166"/>
      <c r="E16" s="165">
        <v>14</v>
      </c>
      <c r="F16" s="166" t="s">
        <v>280</v>
      </c>
      <c r="G16" s="165"/>
      <c r="H16" s="166"/>
      <c r="I16" s="166">
        <v>14</v>
      </c>
      <c r="J16" s="166" t="s">
        <v>466</v>
      </c>
      <c r="K16" s="166"/>
      <c r="L16" s="166"/>
      <c r="M16" s="166"/>
      <c r="N16" s="166"/>
      <c r="O16" s="166"/>
      <c r="P16" s="166"/>
      <c r="Q16" s="166"/>
      <c r="R16" s="166"/>
      <c r="S16" s="166"/>
      <c r="T16" s="166"/>
      <c r="U16" s="166"/>
      <c r="V16" s="166"/>
      <c r="W16" s="166"/>
      <c r="X16" s="166"/>
      <c r="Y16" s="166"/>
      <c r="Z16" s="166"/>
      <c r="AA16" s="166"/>
      <c r="AB16" s="166"/>
      <c r="AC16" s="164"/>
      <c r="AD16" s="164"/>
    </row>
    <row r="17" spans="1:30" s="152" customFormat="1">
      <c r="A17" s="165"/>
      <c r="B17" s="166"/>
      <c r="C17" s="165"/>
      <c r="D17" s="166"/>
      <c r="E17" s="165">
        <v>15</v>
      </c>
      <c r="F17" s="166" t="s">
        <v>467</v>
      </c>
      <c r="G17" s="165"/>
      <c r="H17" s="166"/>
      <c r="I17" s="166">
        <v>15</v>
      </c>
      <c r="J17" s="166" t="s">
        <v>51</v>
      </c>
      <c r="K17" s="166"/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166"/>
      <c r="W17" s="166"/>
      <c r="X17" s="166"/>
      <c r="Y17" s="166"/>
      <c r="Z17" s="166"/>
      <c r="AA17" s="166"/>
      <c r="AB17" s="166"/>
      <c r="AC17" s="164"/>
      <c r="AD17" s="164"/>
    </row>
    <row r="18" spans="1:30" s="152" customFormat="1">
      <c r="A18" s="165"/>
      <c r="B18" s="166"/>
      <c r="C18" s="165"/>
      <c r="D18" s="166"/>
      <c r="E18" s="165">
        <v>16</v>
      </c>
      <c r="F18" s="166" t="s">
        <v>468</v>
      </c>
      <c r="G18" s="165"/>
      <c r="H18" s="166"/>
      <c r="I18" s="166">
        <v>16</v>
      </c>
      <c r="J18" s="166" t="s">
        <v>52</v>
      </c>
      <c r="K18" s="166"/>
      <c r="L18" s="166"/>
      <c r="M18" s="166"/>
      <c r="N18" s="166"/>
      <c r="O18" s="166"/>
      <c r="P18" s="166"/>
      <c r="Q18" s="166"/>
      <c r="R18" s="166"/>
      <c r="S18" s="166"/>
      <c r="T18" s="166"/>
      <c r="U18" s="166"/>
      <c r="V18" s="166"/>
      <c r="W18" s="166"/>
      <c r="X18" s="166"/>
      <c r="Y18" s="166"/>
      <c r="Z18" s="166"/>
      <c r="AA18" s="166"/>
      <c r="AB18" s="166"/>
      <c r="AC18" s="164"/>
      <c r="AD18" s="164"/>
    </row>
    <row r="19" spans="1:30" s="152" customFormat="1">
      <c r="A19" s="165"/>
      <c r="B19" s="166"/>
      <c r="C19" s="165"/>
      <c r="D19" s="166"/>
      <c r="E19" s="165">
        <v>17</v>
      </c>
      <c r="F19" s="166" t="s">
        <v>283</v>
      </c>
      <c r="G19" s="165"/>
      <c r="H19" s="166"/>
      <c r="I19" s="166">
        <v>17</v>
      </c>
      <c r="J19" s="166" t="s">
        <v>53</v>
      </c>
      <c r="K19" s="166"/>
      <c r="L19" s="166"/>
      <c r="M19" s="166"/>
      <c r="N19" s="166"/>
      <c r="O19" s="166"/>
      <c r="P19" s="166"/>
      <c r="Q19" s="166"/>
      <c r="R19" s="166"/>
      <c r="S19" s="166"/>
      <c r="T19" s="166"/>
      <c r="U19" s="166"/>
      <c r="V19" s="166"/>
      <c r="W19" s="166"/>
      <c r="X19" s="166"/>
      <c r="Y19" s="166"/>
      <c r="Z19" s="166"/>
      <c r="AA19" s="166"/>
      <c r="AB19" s="166"/>
      <c r="AC19" s="164"/>
      <c r="AD19" s="164"/>
    </row>
    <row r="20" spans="1:30" s="152" customFormat="1">
      <c r="A20" s="165"/>
      <c r="B20" s="166"/>
      <c r="C20" s="165"/>
      <c r="D20" s="166"/>
      <c r="E20" s="165">
        <v>18</v>
      </c>
      <c r="F20" s="166" t="s">
        <v>266</v>
      </c>
      <c r="G20" s="165"/>
      <c r="H20" s="166"/>
      <c r="I20" s="166">
        <v>18</v>
      </c>
      <c r="J20" s="166" t="s">
        <v>54</v>
      </c>
      <c r="K20" s="166"/>
      <c r="L20" s="166"/>
      <c r="M20" s="166"/>
      <c r="N20" s="166"/>
      <c r="O20" s="166"/>
      <c r="P20" s="166"/>
      <c r="Q20" s="166"/>
      <c r="R20" s="166"/>
      <c r="S20" s="166"/>
      <c r="T20" s="166"/>
      <c r="U20" s="166"/>
      <c r="V20" s="166"/>
      <c r="W20" s="166"/>
      <c r="X20" s="166"/>
      <c r="Y20" s="166"/>
      <c r="Z20" s="166"/>
      <c r="AA20" s="166"/>
      <c r="AB20" s="166"/>
      <c r="AC20" s="164"/>
      <c r="AD20" s="164"/>
    </row>
    <row r="21" spans="1:30" s="152" customFormat="1">
      <c r="A21" s="165"/>
      <c r="B21" s="166"/>
      <c r="C21" s="165"/>
      <c r="D21" s="166"/>
      <c r="E21" s="165"/>
      <c r="F21" s="166"/>
      <c r="G21" s="165"/>
      <c r="H21" s="166"/>
      <c r="I21" s="166">
        <v>19</v>
      </c>
      <c r="J21" s="166" t="s">
        <v>469</v>
      </c>
      <c r="K21" s="166"/>
      <c r="L21" s="166"/>
      <c r="M21" s="166"/>
      <c r="N21" s="166"/>
      <c r="O21" s="166"/>
      <c r="P21" s="166"/>
      <c r="Q21" s="166"/>
      <c r="R21" s="166"/>
      <c r="S21" s="166"/>
      <c r="T21" s="166"/>
      <c r="U21" s="166"/>
      <c r="V21" s="166"/>
      <c r="W21" s="166"/>
      <c r="X21" s="166"/>
      <c r="Y21" s="166"/>
      <c r="Z21" s="166"/>
      <c r="AA21" s="166"/>
      <c r="AB21" s="166"/>
      <c r="AC21" s="164"/>
      <c r="AD21" s="164"/>
    </row>
    <row r="22" spans="1:30" s="152" customFormat="1">
      <c r="A22" s="165"/>
      <c r="B22" s="166"/>
      <c r="C22" s="165"/>
      <c r="D22" s="166"/>
      <c r="E22" s="165"/>
      <c r="F22" s="166"/>
      <c r="G22" s="165"/>
      <c r="H22" s="166"/>
      <c r="I22" s="166">
        <v>20</v>
      </c>
      <c r="J22" s="166" t="s">
        <v>470</v>
      </c>
      <c r="K22" s="166"/>
      <c r="L22" s="166"/>
      <c r="M22" s="166"/>
      <c r="N22" s="166"/>
      <c r="O22" s="166"/>
      <c r="P22" s="166"/>
      <c r="Q22" s="166"/>
      <c r="R22" s="166"/>
      <c r="S22" s="166"/>
      <c r="T22" s="166"/>
      <c r="U22" s="166"/>
      <c r="V22" s="166"/>
      <c r="W22" s="166"/>
      <c r="X22" s="166"/>
      <c r="Y22" s="166"/>
      <c r="Z22" s="166"/>
      <c r="AA22" s="166"/>
      <c r="AB22" s="166"/>
      <c r="AC22" s="164"/>
      <c r="AD22" s="164"/>
    </row>
    <row r="23" spans="1:30" s="152" customFormat="1">
      <c r="A23" s="165"/>
      <c r="B23" s="166"/>
      <c r="C23" s="165"/>
      <c r="D23" s="166"/>
      <c r="E23" s="165"/>
      <c r="F23" s="166"/>
      <c r="G23" s="165"/>
      <c r="H23" s="166"/>
      <c r="I23" s="166">
        <v>21</v>
      </c>
      <c r="J23" s="166" t="s">
        <v>57</v>
      </c>
      <c r="K23" s="166"/>
      <c r="L23" s="166"/>
      <c r="M23" s="166"/>
      <c r="N23" s="166"/>
      <c r="O23" s="166"/>
      <c r="P23" s="166"/>
      <c r="Q23" s="166"/>
      <c r="R23" s="166"/>
      <c r="S23" s="166"/>
      <c r="T23" s="166"/>
      <c r="U23" s="166"/>
      <c r="V23" s="166"/>
      <c r="W23" s="166"/>
      <c r="X23" s="166"/>
      <c r="Y23" s="166"/>
      <c r="Z23" s="166"/>
      <c r="AA23" s="166"/>
      <c r="AB23" s="166"/>
      <c r="AC23" s="164"/>
      <c r="AD23" s="164"/>
    </row>
    <row r="24" spans="1:30" s="152" customFormat="1">
      <c r="A24" s="165"/>
      <c r="B24" s="166"/>
      <c r="C24" s="165"/>
      <c r="D24" s="166"/>
      <c r="E24" s="165"/>
      <c r="F24" s="166"/>
      <c r="G24" s="165"/>
      <c r="H24" s="166"/>
      <c r="I24" s="166">
        <v>22</v>
      </c>
      <c r="J24" s="166" t="s">
        <v>471</v>
      </c>
      <c r="K24" s="166"/>
      <c r="L24" s="166"/>
      <c r="M24" s="166"/>
      <c r="N24" s="166"/>
      <c r="O24" s="166"/>
      <c r="P24" s="166"/>
      <c r="Q24" s="166"/>
      <c r="R24" s="166"/>
      <c r="S24" s="166"/>
      <c r="T24" s="166"/>
      <c r="U24" s="166"/>
      <c r="V24" s="166"/>
      <c r="W24" s="166"/>
      <c r="X24" s="166"/>
      <c r="Y24" s="166"/>
      <c r="Z24" s="166"/>
      <c r="AA24" s="166"/>
      <c r="AB24" s="166"/>
      <c r="AC24" s="164"/>
      <c r="AD24" s="164"/>
    </row>
    <row r="25" spans="1:30" s="152" customFormat="1">
      <c r="A25" s="165"/>
      <c r="B25" s="166"/>
      <c r="C25" s="165"/>
      <c r="D25" s="166"/>
      <c r="E25" s="165"/>
      <c r="F25" s="166"/>
      <c r="G25" s="165"/>
      <c r="H25" s="166"/>
      <c r="I25" s="166">
        <v>23</v>
      </c>
      <c r="J25" s="166" t="s">
        <v>472</v>
      </c>
      <c r="K25" s="166"/>
      <c r="L25" s="166"/>
      <c r="M25" s="166"/>
      <c r="N25" s="166"/>
      <c r="O25" s="166"/>
      <c r="P25" s="166"/>
      <c r="Q25" s="166"/>
      <c r="R25" s="166"/>
      <c r="S25" s="166"/>
      <c r="T25" s="166"/>
      <c r="U25" s="166"/>
      <c r="V25" s="166"/>
      <c r="W25" s="166"/>
      <c r="X25" s="166"/>
      <c r="Y25" s="166"/>
      <c r="Z25" s="166"/>
      <c r="AA25" s="166"/>
      <c r="AB25" s="166"/>
      <c r="AC25" s="164"/>
      <c r="AD25" s="164"/>
    </row>
    <row r="26" spans="1:30" s="152" customFormat="1">
      <c r="A26" s="165"/>
      <c r="B26" s="166"/>
      <c r="C26" s="165"/>
      <c r="D26" s="166"/>
      <c r="E26" s="165"/>
      <c r="F26" s="166"/>
      <c r="G26" s="165"/>
      <c r="H26" s="166"/>
      <c r="I26" s="166">
        <v>24</v>
      </c>
      <c r="J26" s="166" t="s">
        <v>39</v>
      </c>
      <c r="K26" s="166"/>
      <c r="L26" s="166"/>
      <c r="M26" s="166"/>
      <c r="N26" s="166"/>
      <c r="O26" s="166"/>
      <c r="P26" s="166"/>
      <c r="Q26" s="166"/>
      <c r="R26" s="166"/>
      <c r="S26" s="166"/>
      <c r="T26" s="166"/>
      <c r="U26" s="166"/>
      <c r="V26" s="166"/>
      <c r="W26" s="166"/>
      <c r="X26" s="166"/>
      <c r="Y26" s="166"/>
      <c r="Z26" s="166"/>
      <c r="AC26" s="164"/>
      <c r="AD26" s="164"/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6</vt:i4>
      </vt:variant>
    </vt:vector>
  </HeadingPairs>
  <TitlesOfParts>
    <vt:vector size="15" baseType="lpstr">
      <vt:lpstr>선택</vt:lpstr>
      <vt:lpstr>기술자배치기준 (선형)</vt:lpstr>
      <vt:lpstr>기술자배치기준 (플랜트1_상하수도)</vt:lpstr>
      <vt:lpstr>기술자배치기준 (플랜트2_발전시설)</vt:lpstr>
      <vt:lpstr>감리원배치기준(전력감리)</vt:lpstr>
      <vt:lpstr>감리원배치기준(통신감리)</vt:lpstr>
      <vt:lpstr>감리원배치기준(소방감리)</vt:lpstr>
      <vt:lpstr>인력배치계획</vt:lpstr>
      <vt:lpstr>공종</vt:lpstr>
      <vt:lpstr>'감리원배치기준(소방감리)'!Print_Area</vt:lpstr>
      <vt:lpstr>'감리원배치기준(전력감리)'!Print_Area</vt:lpstr>
      <vt:lpstr>'감리원배치기준(통신감리)'!Print_Area</vt:lpstr>
      <vt:lpstr>'기술자배치기준 (선형)'!Print_Area</vt:lpstr>
      <vt:lpstr>'기술자배치기준 (플랜트1_상하수도)'!Print_Area</vt:lpstr>
      <vt:lpstr>'기술자배치기준 (플랜트2_발전시설)'!Print_Area</vt:lpstr>
    </vt:vector>
  </TitlesOfParts>
  <Company>PPS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2021-06-08T05:19:24Z</cp:lastPrinted>
  <dcterms:created xsi:type="dcterms:W3CDTF">2014-06-26T07:39:38Z</dcterms:created>
  <dcterms:modified xsi:type="dcterms:W3CDTF">2021-07-12T08:58:29Z</dcterms:modified>
</cp:coreProperties>
</file>